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Жукова 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Мира 10" sheetId="9" r:id="rId9"/>
    <sheet name="Итого" sheetId="10" r:id="rId10"/>
  </sheets>
  <externalReferences>
    <externalReference r:id="rId13"/>
    <externalReference r:id="rId14"/>
  </externalReferences>
  <definedNames>
    <definedName name="_xlnm.Print_Area" localSheetId="2">'3'!$A$1:$AD$37</definedName>
    <definedName name="_xlnm.Print_Area" localSheetId="3">'4'!$A$1:$AB$37</definedName>
    <definedName name="_xlnm.Print_Area" localSheetId="7">'8'!$A$1:$AA$37</definedName>
    <definedName name="_xlnm.Print_Area" localSheetId="9">'Итого'!$A$1:$AG$69</definedName>
  </definedNames>
  <calcPr fullCalcOnLoad="1"/>
</workbook>
</file>

<file path=xl/sharedStrings.xml><?xml version="1.0" encoding="utf-8"?>
<sst xmlns="http://schemas.openxmlformats.org/spreadsheetml/2006/main" count="756" uniqueCount="180">
  <si>
    <t>Площадь обслуживаемая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</si>
  <si>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</si>
  <si>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</si>
  <si>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</si>
  <si>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</si>
  <si>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</si>
  <si>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</si>
  <si>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</si>
  <si>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</si>
  <si>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</si>
  <si>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</si>
  <si>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</si>
  <si>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</si>
  <si>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ИТОГО:</t>
  </si>
  <si>
    <t>Начислено</t>
  </si>
  <si>
    <t>Уплачено</t>
  </si>
  <si>
    <t>Затраты</t>
  </si>
  <si>
    <t>Остаток ср-в</t>
  </si>
  <si>
    <t>Расшифровка затрат:</t>
  </si>
  <si>
    <t>наименование</t>
  </si>
  <si>
    <t>Итого:</t>
  </si>
  <si>
    <t>с.Никольское</t>
  </si>
  <si>
    <t>с.Никольское  ул.Жукова 6</t>
  </si>
  <si>
    <t>с.Никольское ул.ЖУКОВА 7</t>
  </si>
  <si>
    <t>с.Никольское ул.МИРА 10</t>
  </si>
  <si>
    <t xml:space="preserve">Спец. Одежда </t>
  </si>
  <si>
    <t>Спец/одежда</t>
  </si>
  <si>
    <t xml:space="preserve">Спец/одежда </t>
  </si>
  <si>
    <t>эл.энергия</t>
  </si>
  <si>
    <t xml:space="preserve">Тек.задолженность </t>
  </si>
  <si>
    <t>Тек.задолженность</t>
  </si>
  <si>
    <t>Тек. Задолженность</t>
  </si>
  <si>
    <t>Материалы</t>
  </si>
  <si>
    <t xml:space="preserve">з/пл дворник </t>
  </si>
  <si>
    <t>Отчисления ЕСН</t>
  </si>
  <si>
    <t>эл/энергия</t>
  </si>
  <si>
    <t>Спец.одежда</t>
  </si>
  <si>
    <t xml:space="preserve">З/пл дворник </t>
  </si>
  <si>
    <t xml:space="preserve">Отчисления </t>
  </si>
  <si>
    <t xml:space="preserve">Тек.зад-ность </t>
  </si>
  <si>
    <t>В т.ч. материалы</t>
  </si>
  <si>
    <t>Электрик</t>
  </si>
  <si>
    <t>Нач.участка</t>
  </si>
  <si>
    <t>Нач. участка</t>
  </si>
  <si>
    <t>Sм3</t>
  </si>
  <si>
    <t xml:space="preserve"> З-ты пост</t>
  </si>
  <si>
    <t xml:space="preserve"> З-ты пер</t>
  </si>
  <si>
    <t xml:space="preserve"> З. по/актамст</t>
  </si>
  <si>
    <t>итого з-ты</t>
  </si>
  <si>
    <t>ИТОГОс. Никольск</t>
  </si>
  <si>
    <t>В т.ч. ЕСН</t>
  </si>
  <si>
    <t>В т.ч. з/плата</t>
  </si>
  <si>
    <t>В т.ч. эл.эн.</t>
  </si>
  <si>
    <t>р/р квитанц.</t>
  </si>
  <si>
    <t>Акты</t>
  </si>
  <si>
    <t>Всего:</t>
  </si>
  <si>
    <t>ГСМ</t>
  </si>
  <si>
    <t>Тех.обслуж. внутр.газопр</t>
  </si>
  <si>
    <t>Тех.обс. внутр.газопр</t>
  </si>
  <si>
    <t>ДМС</t>
  </si>
  <si>
    <t xml:space="preserve">  Итого ЕСН Щелк.+Ник.</t>
  </si>
  <si>
    <t xml:space="preserve">  Итого з/п Щелк.+Ник.</t>
  </si>
  <si>
    <t xml:space="preserve">  Итого ДМС  Щелк.+Ник.</t>
  </si>
  <si>
    <t xml:space="preserve">  Итого тех.обсл.   Щелк.+Ник.</t>
  </si>
  <si>
    <t xml:space="preserve">  Итого материалы  Щелк.+Ник.</t>
  </si>
  <si>
    <t xml:space="preserve">  Всего Щелкун +Никольское</t>
  </si>
  <si>
    <t xml:space="preserve">  Итого по актам Щелк.+Ник</t>
  </si>
  <si>
    <t>Ремонт  подъездов</t>
  </si>
  <si>
    <t>Долг на 01,01,2013</t>
  </si>
  <si>
    <t xml:space="preserve">  Итого  ГСМ  Щелк.+Ник.</t>
  </si>
  <si>
    <t>Жукова                 2</t>
  </si>
  <si>
    <t>Мира                    10</t>
  </si>
  <si>
    <t>S*тариф I п.</t>
  </si>
  <si>
    <t>S*тариф II п.</t>
  </si>
  <si>
    <t>Затрат за год</t>
  </si>
  <si>
    <t>итого зад. Щелк. + Ник.</t>
  </si>
  <si>
    <t>с.Никольское ж/фонд Жукова -2</t>
  </si>
  <si>
    <t xml:space="preserve">Затраты всего </t>
  </si>
  <si>
    <t>с учетом з/платы</t>
  </si>
  <si>
    <t>Расшифровка материальных затрат:</t>
  </si>
  <si>
    <t>Осмотр инженерных сетей и конструктивных элементов здания</t>
  </si>
  <si>
    <t>НДС на ТМЦ, ГСМ,Спец/од</t>
  </si>
  <si>
    <t xml:space="preserve">р/р квитанций </t>
  </si>
  <si>
    <t xml:space="preserve">Затраты по актам </t>
  </si>
  <si>
    <t>Ремонт подъездов</t>
  </si>
  <si>
    <t>Тех.обсл. вн.газопр</t>
  </si>
  <si>
    <t>ВДГО</t>
  </si>
  <si>
    <t>ИТОГО</t>
  </si>
  <si>
    <t>с.Никольское ж/фонд Жукова -3</t>
  </si>
  <si>
    <t>с.Никольское ж/фонд Жукова -4</t>
  </si>
  <si>
    <t>с.Никольское Жукова-2</t>
  </si>
  <si>
    <t>с.Никольское Жукова-3</t>
  </si>
  <si>
    <t>с.Никольское Жукова-4</t>
  </si>
  <si>
    <t>с.Никольское ж/фонд Жукова -5</t>
  </si>
  <si>
    <t>с.Никольское Жукова -5</t>
  </si>
  <si>
    <t>с.Никольское ж/фонд Жукова -6</t>
  </si>
  <si>
    <t>с.Никольское ж/фонд Жукова -7</t>
  </si>
  <si>
    <t>с.Никольское Жукова-8</t>
  </si>
  <si>
    <t>с.Никольское ж/фонд Жукова -8</t>
  </si>
  <si>
    <t>с.Никольское ж/фонд Мира-10</t>
  </si>
  <si>
    <t xml:space="preserve">с.Никольское ж/фонд </t>
  </si>
  <si>
    <t>Замена стояков отопления  в кв. 19,22,25</t>
  </si>
  <si>
    <t>Замена теплоизоляции на теплотрассе у дома Мира-10</t>
  </si>
  <si>
    <t xml:space="preserve">Замена теплоизоляции участка теплотрассы по ул.Жукова </t>
  </si>
  <si>
    <t>Устранена течь подвального стояка</t>
  </si>
  <si>
    <t>Проведена чистка радиатора отопления</t>
  </si>
  <si>
    <t>Ремонт элекропроводки в 1 подъезде</t>
  </si>
  <si>
    <t>Чистка центральной канализации</t>
  </si>
  <si>
    <t>Частичный ремонт труб отопления в подвале дома</t>
  </si>
  <si>
    <t>Установка почтовых ящиков</t>
  </si>
  <si>
    <t>Устранена течь ХВС, кран исправен</t>
  </si>
  <si>
    <t>Укрепление козырька к стене дома в 1 подъезде</t>
  </si>
  <si>
    <t>Ремонт крыши-кровли (оцинкованный  лист)</t>
  </si>
  <si>
    <t>Течь подвальной канализации устранена.</t>
  </si>
  <si>
    <t>Отсыпка дорог к жилым домам по ул.Жукова</t>
  </si>
  <si>
    <t>Частичный ремонт крыши- оцинкованный лист</t>
  </si>
  <si>
    <t>Частичный ремонт крыши-шифер 5 листов</t>
  </si>
  <si>
    <t>Прочищена канализация в 3 подъезде и  канализационный колодец (апрель,май)</t>
  </si>
  <si>
    <t>Чистка стояка центральной канализации</t>
  </si>
  <si>
    <t>Ремонт центрального электро. щитка</t>
  </si>
  <si>
    <t>Чистка центральной  канализации, течь устранена</t>
  </si>
  <si>
    <t>Ремонт кровли и прожилин на чердаке</t>
  </si>
  <si>
    <t>Ремонт крыши (кровли) -оцинкованный лист, прожилин на чердаке</t>
  </si>
  <si>
    <t>Установлены почтовые ящики во 2,3 подъезде</t>
  </si>
  <si>
    <t>Ремонт элекро. щитка</t>
  </si>
  <si>
    <t>Ремонт центрального элекро. щитка</t>
  </si>
  <si>
    <t>Проведена чистка дымоходов</t>
  </si>
  <si>
    <t>Убран регистр отопления в 1 подъезде, поставлены заглушки</t>
  </si>
  <si>
    <t>Ремонт 1,2,3 подъезда- штукатурка, побелка, покраска</t>
  </si>
  <si>
    <t>Зацементирована подъездная площадка у входа во 2 и 3 подъезд</t>
  </si>
  <si>
    <t>Ремонт центрального эл.щитка</t>
  </si>
  <si>
    <t xml:space="preserve">Окашивание придомовой территории, выгребных ям </t>
  </si>
  <si>
    <t>Ремонт ступенек лестницы средний подъезд</t>
  </si>
  <si>
    <t>Ремонт подъездной двери - 1 подъезд</t>
  </si>
  <si>
    <t>Замена замка на дверях подвала среднего подъезда</t>
  </si>
  <si>
    <t>Ремонт подъездов- побелка стен, потолка;</t>
  </si>
  <si>
    <t>покраска стен, дверей, окон, перил; установка выключателя</t>
  </si>
  <si>
    <t>Частичная герматизация труб в подвале</t>
  </si>
  <si>
    <t>Установка радиатора в подъезде, установка эл.щтка</t>
  </si>
  <si>
    <t>Замена крана в подвале на трубе ХВС</t>
  </si>
  <si>
    <t>Замена стояков отопления (кв.2,5,8)</t>
  </si>
  <si>
    <t>Замена стояков ХВС (кв.10,13,16)</t>
  </si>
  <si>
    <t>Частичное остекление рам</t>
  </si>
  <si>
    <t>Частичная замена труб ХВС в подвале дома</t>
  </si>
  <si>
    <t xml:space="preserve">Ремонт канализационных труб </t>
  </si>
  <si>
    <t>Замена сломанного замка на новый в подвале</t>
  </si>
  <si>
    <t>Чистка центральной канализации  в подвале (несколько раз)</t>
  </si>
  <si>
    <t>Замена регистров отопления  во 2 подъезде (изготовлен из материала жителей)</t>
  </si>
  <si>
    <t>Изголовление и установка  скамейек -2 шт.</t>
  </si>
  <si>
    <t>Замена участка трыбы канализации</t>
  </si>
  <si>
    <t>Хлорирование подвального помещения от насекомых</t>
  </si>
  <si>
    <t>Мелкий ремонт эл. проводки, установка розетки  в подвале дома</t>
  </si>
  <si>
    <t>Ремонт подъездов (штукатурка отдельных участков потолка и стен,</t>
  </si>
  <si>
    <t>побелка стен и потолка, ремонт и покраска деревянных лестниц, дверей)</t>
  </si>
  <si>
    <t>Ремонт эл.проводки и светильников</t>
  </si>
  <si>
    <t>Монтаж, демонтаж радиатора отопления (материал жителей)</t>
  </si>
  <si>
    <t>Частичное остекление рам в 3 подъезде</t>
  </si>
  <si>
    <t>Ремонт подвальной канализации- частичная замнена труб, устранена течь</t>
  </si>
  <si>
    <t>Замена сливного крана на трубопроводе отопления на чердаке</t>
  </si>
  <si>
    <t>Частичный ремонт труб канализации в подвале дома</t>
  </si>
  <si>
    <t xml:space="preserve">     в подвальном помещении</t>
  </si>
  <si>
    <t xml:space="preserve">Частичная замена спусковых кранов  на трубах отопления </t>
  </si>
  <si>
    <t>Чистка подвальной канализации (пищевые отходы, бумага, тряпки, жир)</t>
  </si>
  <si>
    <t>Мелкий ремонт эл.проводки (чистка контактов, изоляция соединений)</t>
  </si>
  <si>
    <t>Во всех многоквартирных домах с.Никольское</t>
  </si>
  <si>
    <t>Жукова 2</t>
  </si>
  <si>
    <t>Жукова 3</t>
  </si>
  <si>
    <t>Жукова 4</t>
  </si>
  <si>
    <t>Жукова 5</t>
  </si>
  <si>
    <t>Жукова 6</t>
  </si>
  <si>
    <t>Жукова 7</t>
  </si>
  <si>
    <t>Жукова 8</t>
  </si>
  <si>
    <t>Мира 10</t>
  </si>
  <si>
    <t>Долг на 01.01.2014г.</t>
  </si>
  <si>
    <t>Долг на 01.01.2013г.</t>
  </si>
  <si>
    <t>Спавка о расходах денежных средств по содержанию жилья за 2013г.</t>
  </si>
  <si>
    <t>Сводная о расходах денежных средств по содержанию жилья за 2013г.</t>
  </si>
  <si>
    <t>з/пл остал.(сварщ,слесар.)</t>
  </si>
  <si>
    <t>Отчисления ЕСН ост.</t>
  </si>
  <si>
    <t>остальные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</si>
</sst>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Alignment="1">
      <alignment/>
    </xf>
    <xf numFmtId="0" fontId="0" fillId="35" borderId="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40" borderId="10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/>
    </xf>
    <xf numFmtId="0" fontId="4" fillId="41" borderId="16" xfId="0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40" borderId="17" xfId="0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4" fillId="0" borderId="0" xfId="0" applyFont="1" applyAlignment="1">
      <alignment/>
    </xf>
    <xf numFmtId="0" fontId="4" fillId="41" borderId="18" xfId="0" applyFont="1" applyFill="1" applyBorder="1" applyAlignment="1">
      <alignment/>
    </xf>
    <xf numFmtId="0" fontId="4" fillId="41" borderId="19" xfId="0" applyFont="1" applyFill="1" applyBorder="1" applyAlignment="1">
      <alignment/>
    </xf>
    <xf numFmtId="0" fontId="4" fillId="41" borderId="12" xfId="0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0" fillId="40" borderId="2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37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39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4" fillId="36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42" borderId="17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41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4" fillId="36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2" fontId="8" fillId="8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8" borderId="10" xfId="0" applyFont="1" applyFill="1" applyBorder="1" applyAlignment="1">
      <alignment/>
    </xf>
    <xf numFmtId="2" fontId="8" fillId="38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36" borderId="10" xfId="0" applyFont="1" applyFill="1" applyBorder="1" applyAlignment="1">
      <alignment/>
    </xf>
    <xf numFmtId="2" fontId="8" fillId="36" borderId="10" xfId="0" applyNumberFormat="1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2" fontId="8" fillId="37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42" borderId="13" xfId="0" applyFont="1" applyFill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0" fillId="35" borderId="0" xfId="0" applyNumberFormat="1" applyFill="1" applyBorder="1" applyAlignment="1">
      <alignment/>
    </xf>
    <xf numFmtId="0" fontId="0" fillId="42" borderId="13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3" fillId="8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38" borderId="10" xfId="0" applyFont="1" applyFill="1" applyBorder="1" applyAlignment="1">
      <alignment/>
    </xf>
    <xf numFmtId="2" fontId="13" fillId="38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2" fontId="13" fillId="34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21" xfId="0" applyFont="1" applyBorder="1" applyAlignment="1">
      <alignment/>
    </xf>
    <xf numFmtId="0" fontId="13" fillId="36" borderId="10" xfId="0" applyFont="1" applyFill="1" applyBorder="1" applyAlignment="1">
      <alignment/>
    </xf>
    <xf numFmtId="2" fontId="13" fillId="36" borderId="10" xfId="0" applyNumberFormat="1" applyFont="1" applyFill="1" applyBorder="1" applyAlignment="1">
      <alignment/>
    </xf>
    <xf numFmtId="0" fontId="13" fillId="42" borderId="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2" fontId="13" fillId="37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42" borderId="13" xfId="0" applyFont="1" applyFill="1" applyBorder="1" applyAlignment="1">
      <alignment/>
    </xf>
    <xf numFmtId="2" fontId="11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3" borderId="10" xfId="0" applyFont="1" applyFill="1" applyBorder="1" applyAlignment="1">
      <alignment/>
    </xf>
    <xf numFmtId="2" fontId="33" fillId="0" borderId="0" xfId="0" applyNumberFormat="1" applyFont="1" applyAlignment="1">
      <alignment/>
    </xf>
    <xf numFmtId="2" fontId="33" fillId="33" borderId="10" xfId="0" applyNumberFormat="1" applyFont="1" applyFill="1" applyBorder="1" applyAlignment="1">
      <alignment/>
    </xf>
    <xf numFmtId="2" fontId="32" fillId="8" borderId="10" xfId="0" applyNumberFormat="1" applyFont="1" applyFill="1" applyBorder="1" applyAlignment="1">
      <alignment/>
    </xf>
    <xf numFmtId="2" fontId="33" fillId="0" borderId="11" xfId="0" applyNumberFormat="1" applyFont="1" applyBorder="1" applyAlignment="1">
      <alignment/>
    </xf>
    <xf numFmtId="2" fontId="33" fillId="0" borderId="10" xfId="0" applyNumberFormat="1" applyFont="1" applyBorder="1" applyAlignment="1">
      <alignment/>
    </xf>
    <xf numFmtId="2" fontId="33" fillId="34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2" fontId="32" fillId="38" borderId="10" xfId="0" applyNumberFormat="1" applyFont="1" applyFill="1" applyBorder="1" applyAlignment="1">
      <alignment/>
    </xf>
    <xf numFmtId="2" fontId="32" fillId="34" borderId="10" xfId="0" applyNumberFormat="1" applyFont="1" applyFill="1" applyBorder="1" applyAlignment="1">
      <alignment/>
    </xf>
    <xf numFmtId="0" fontId="32" fillId="38" borderId="10" xfId="0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2" fontId="32" fillId="39" borderId="10" xfId="0" applyNumberFormat="1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32" fillId="0" borderId="19" xfId="0" applyFont="1" applyBorder="1" applyAlignment="1">
      <alignment/>
    </xf>
    <xf numFmtId="0" fontId="32" fillId="0" borderId="21" xfId="0" applyFont="1" applyBorder="1" applyAlignment="1">
      <alignment/>
    </xf>
    <xf numFmtId="2" fontId="32" fillId="37" borderId="10" xfId="0" applyNumberFormat="1" applyFont="1" applyFill="1" applyBorder="1" applyAlignment="1">
      <alignment/>
    </xf>
    <xf numFmtId="0" fontId="32" fillId="36" borderId="10" xfId="0" applyFont="1" applyFill="1" applyBorder="1" applyAlignment="1">
      <alignment/>
    </xf>
    <xf numFmtId="2" fontId="32" fillId="36" borderId="10" xfId="0" applyNumberFormat="1" applyFont="1" applyFill="1" applyBorder="1" applyAlignment="1">
      <alignment/>
    </xf>
    <xf numFmtId="2" fontId="32" fillId="38" borderId="13" xfId="0" applyNumberFormat="1" applyFont="1" applyFill="1" applyBorder="1" applyAlignment="1">
      <alignment/>
    </xf>
    <xf numFmtId="0" fontId="32" fillId="42" borderId="0" xfId="0" applyFont="1" applyFill="1" applyBorder="1" applyAlignment="1">
      <alignment/>
    </xf>
    <xf numFmtId="2" fontId="32" fillId="35" borderId="0" xfId="0" applyNumberFormat="1" applyFont="1" applyFill="1" applyBorder="1" applyAlignment="1">
      <alignment/>
    </xf>
    <xf numFmtId="2" fontId="32" fillId="35" borderId="10" xfId="0" applyNumberFormat="1" applyFont="1" applyFill="1" applyBorder="1" applyAlignment="1">
      <alignment/>
    </xf>
    <xf numFmtId="2" fontId="32" fillId="35" borderId="15" xfId="0" applyNumberFormat="1" applyFont="1" applyFill="1" applyBorder="1" applyAlignment="1">
      <alignment/>
    </xf>
    <xf numFmtId="2" fontId="32" fillId="34" borderId="22" xfId="0" applyNumberFormat="1" applyFont="1" applyFill="1" applyBorder="1" applyAlignment="1">
      <alignment/>
    </xf>
    <xf numFmtId="2" fontId="32" fillId="36" borderId="12" xfId="0" applyNumberFormat="1" applyFont="1" applyFill="1" applyBorder="1" applyAlignment="1">
      <alignment/>
    </xf>
    <xf numFmtId="0" fontId="32" fillId="37" borderId="10" xfId="0" applyFont="1" applyFill="1" applyBorder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34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2" fillId="0" borderId="18" xfId="0" applyFont="1" applyBorder="1" applyAlignment="1">
      <alignment/>
    </xf>
    <xf numFmtId="0" fontId="32" fillId="42" borderId="13" xfId="0" applyFont="1" applyFill="1" applyBorder="1" applyAlignment="1">
      <alignment/>
    </xf>
    <xf numFmtId="0" fontId="33" fillId="42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77;&#1083;&#1082;&#1091;&#1085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0;&#1086;&#1087;&#1080;&#1103;%20&#1050;&#1086;&#1087;&#1080;&#1103;%20&#1053;&#1080;&#1082;&#1086;&#1083;&#1100;&#1089;&#1082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ра1"/>
      <sheetName val="2"/>
      <sheetName val="3"/>
      <sheetName val="4"/>
      <sheetName val="5"/>
      <sheetName val="6"/>
      <sheetName val="7"/>
      <sheetName val="8"/>
      <sheetName val="9"/>
      <sheetName val="7."/>
      <sheetName val="Строит.5"/>
      <sheetName val="9."/>
      <sheetName val="10."/>
      <sheetName val="8а"/>
      <sheetName val="8."/>
      <sheetName val="4."/>
      <sheetName val="2."/>
      <sheetName val="ИТОГО"/>
    </sheetNames>
    <sheetDataSet>
      <sheetData sheetId="17">
        <row r="16">
          <cell r="N16">
            <v>326526.5576000004</v>
          </cell>
        </row>
        <row r="17">
          <cell r="B17">
            <v>37953.97</v>
          </cell>
        </row>
        <row r="18">
          <cell r="B18">
            <v>14014.119999999999</v>
          </cell>
        </row>
        <row r="21">
          <cell r="B21">
            <v>6434.02</v>
          </cell>
        </row>
        <row r="22">
          <cell r="B22">
            <v>156313.75000000003</v>
          </cell>
        </row>
        <row r="23">
          <cell r="B23">
            <v>530706.04</v>
          </cell>
          <cell r="D23">
            <v>498709.1800000001</v>
          </cell>
        </row>
        <row r="24">
          <cell r="B24">
            <v>160273.21999999997</v>
          </cell>
          <cell r="D24">
            <v>150610.17</v>
          </cell>
        </row>
        <row r="25">
          <cell r="B25">
            <v>1555014.4700000002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укова 1"/>
      <sheetName val="2"/>
      <sheetName val="3"/>
      <sheetName val="4"/>
      <sheetName val="5"/>
      <sheetName val="6"/>
      <sheetName val="7"/>
      <sheetName val="8"/>
      <sheetName val="Мира 10"/>
      <sheetName val="Итого"/>
    </sheetNames>
    <sheetDataSet>
      <sheetData sheetId="1">
        <row r="16">
          <cell r="N16">
            <v>5079.940999999984</v>
          </cell>
        </row>
      </sheetData>
      <sheetData sheetId="2">
        <row r="16">
          <cell r="N16">
            <v>34009.45180000004</v>
          </cell>
        </row>
      </sheetData>
      <sheetData sheetId="3">
        <row r="16">
          <cell r="N16">
            <v>52601.97500000002</v>
          </cell>
        </row>
      </sheetData>
      <sheetData sheetId="4">
        <row r="16">
          <cell r="N16">
            <v>80626.09399999998</v>
          </cell>
        </row>
      </sheetData>
      <sheetData sheetId="5">
        <row r="16">
          <cell r="N16">
            <v>129467.97950000002</v>
          </cell>
        </row>
      </sheetData>
      <sheetData sheetId="6">
        <row r="16">
          <cell r="N16">
            <v>64040.12399999992</v>
          </cell>
        </row>
      </sheetData>
      <sheetData sheetId="7">
        <row r="16">
          <cell r="N16">
            <v>197046.147</v>
          </cell>
        </row>
      </sheetData>
      <sheetData sheetId="8">
        <row r="16">
          <cell r="N16">
            <v>25092.309000000037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22.7109375" style="0" customWidth="1"/>
  </cols>
  <sheetData>
    <row r="2" spans="1:8" ht="15">
      <c r="A2" s="1" t="s">
        <v>21</v>
      </c>
      <c r="E2" t="s">
        <v>0</v>
      </c>
      <c r="H2" s="2"/>
    </row>
    <row r="4" spans="1:3" ht="12.75">
      <c r="A4" t="s">
        <v>68</v>
      </c>
      <c r="C4" s="3"/>
    </row>
    <row r="6" spans="1:14" ht="12.75">
      <c r="A6" s="6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7" t="s">
        <v>13</v>
      </c>
    </row>
    <row r="7" spans="1:14" ht="12.75">
      <c r="A7" s="14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2">
        <v>0</v>
      </c>
    </row>
    <row r="8" spans="1:14" ht="12.75">
      <c r="A8" s="4"/>
      <c r="B8" s="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2"/>
    </row>
    <row r="9" spans="1:14" ht="12.75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2">
        <v>0</v>
      </c>
    </row>
    <row r="10" spans="1:14" ht="12.75">
      <c r="A10" s="4"/>
      <c r="B10" s="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2"/>
    </row>
    <row r="11" spans="1:14" ht="12.75">
      <c r="A11" s="4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2"/>
    </row>
    <row r="12" spans="1:14" ht="12.75">
      <c r="A12" s="13" t="s">
        <v>16</v>
      </c>
      <c r="B12" s="13"/>
      <c r="C12" s="13"/>
      <c r="D12" s="13"/>
      <c r="E12" s="13">
        <f>E72</f>
        <v>0</v>
      </c>
      <c r="F12" s="13">
        <f>F72</f>
        <v>0</v>
      </c>
      <c r="G12" s="13">
        <f>G72</f>
        <v>0</v>
      </c>
      <c r="H12" s="13">
        <f aca="true" t="shared" si="0" ref="H12:M12">H72</f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>L72</f>
        <v>0</v>
      </c>
      <c r="M12" s="13">
        <f t="shared" si="0"/>
        <v>0</v>
      </c>
      <c r="N12" s="12">
        <f>SUM(B12:M12)</f>
        <v>0</v>
      </c>
    </row>
    <row r="13" spans="1:14" ht="12.75">
      <c r="A13" s="4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2"/>
    </row>
    <row r="14" spans="1:14" ht="12.75">
      <c r="A14" s="14" t="s">
        <v>17</v>
      </c>
      <c r="B14" s="14"/>
      <c r="C14" s="14"/>
      <c r="D14" s="14"/>
      <c r="E14" s="14">
        <f>E9-E12</f>
        <v>0</v>
      </c>
      <c r="F14" s="14"/>
      <c r="G14" s="14"/>
      <c r="H14" s="14"/>
      <c r="I14" s="14"/>
      <c r="J14" s="14"/>
      <c r="K14" s="14"/>
      <c r="L14" s="14"/>
      <c r="M14" s="14"/>
      <c r="N14" s="12">
        <f>SUM(B14:M14)</f>
        <v>0</v>
      </c>
    </row>
    <row r="15" spans="1:14" ht="12.75">
      <c r="A15" s="9"/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10" t="s">
        <v>29</v>
      </c>
      <c r="B16" s="11"/>
      <c r="C16" s="10"/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2">
        <f>SUM(B16:M16)</f>
        <v>0</v>
      </c>
    </row>
    <row r="18" ht="12.75">
      <c r="A18" s="5" t="s">
        <v>18</v>
      </c>
    </row>
    <row r="20" spans="1:14" ht="12.75">
      <c r="A20" s="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/>
    </row>
    <row r="21" spans="1:14" ht="12.75">
      <c r="A21" s="4" t="s">
        <v>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7">
        <f>SUM(B21:M21)</f>
        <v>0</v>
      </c>
    </row>
    <row r="22" spans="1:14" ht="12.75">
      <c r="A22" s="4" t="s">
        <v>32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">
        <f>SUM(B22:M22)</f>
        <v>0</v>
      </c>
    </row>
    <row r="23" spans="1:14" ht="12.75">
      <c r="A23" s="4" t="s">
        <v>56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7">
        <f>SUM(B23:M23)</f>
        <v>0</v>
      </c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7">
        <v>0</v>
      </c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7">
        <v>0</v>
      </c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7">
        <v>0</v>
      </c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">
        <v>0</v>
      </c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>
        <v>0</v>
      </c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7">
        <v>0</v>
      </c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7">
        <v>0</v>
      </c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7">
        <v>0</v>
      </c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7">
        <v>0</v>
      </c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7">
        <v>0</v>
      </c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>
        <v>0</v>
      </c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7">
        <v>0</v>
      </c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7">
        <v>0</v>
      </c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7">
        <v>0</v>
      </c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7">
        <v>0</v>
      </c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7">
        <v>0</v>
      </c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7">
        <v>0</v>
      </c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7">
        <v>0</v>
      </c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7">
        <v>0</v>
      </c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7">
        <v>0</v>
      </c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7">
        <v>0</v>
      </c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7">
        <v>0</v>
      </c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7">
        <v>0</v>
      </c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7">
        <v>0</v>
      </c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7">
        <v>0</v>
      </c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7">
        <v>0</v>
      </c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7">
        <v>0</v>
      </c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7">
        <v>0</v>
      </c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7">
        <v>0</v>
      </c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7">
        <v>0</v>
      </c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7">
        <v>0</v>
      </c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7">
        <v>0</v>
      </c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7">
        <v>0</v>
      </c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7">
        <v>0</v>
      </c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7">
        <v>0</v>
      </c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7">
        <v>0</v>
      </c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7">
        <v>0</v>
      </c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7">
        <v>0</v>
      </c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7">
        <v>0</v>
      </c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7">
        <v>0</v>
      </c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7">
        <v>0</v>
      </c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7">
        <v>0</v>
      </c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7">
        <v>0</v>
      </c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7">
        <v>0</v>
      </c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7">
        <v>0</v>
      </c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7">
        <v>0</v>
      </c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7">
        <v>0</v>
      </c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7">
        <v>0</v>
      </c>
    </row>
    <row r="72" spans="1:14" ht="12.75">
      <c r="A72" s="7" t="s">
        <v>20</v>
      </c>
      <c r="B72" s="7">
        <f aca="true" t="shared" si="1" ref="B72:M72">SUM(B21:B71)</f>
        <v>0</v>
      </c>
      <c r="C72" s="7">
        <f t="shared" si="1"/>
        <v>0</v>
      </c>
      <c r="D72" s="7">
        <f t="shared" si="1"/>
        <v>0</v>
      </c>
      <c r="E72" s="7">
        <f t="shared" si="1"/>
        <v>0</v>
      </c>
      <c r="F72" s="7">
        <f t="shared" si="1"/>
        <v>0</v>
      </c>
      <c r="G72" s="7">
        <f t="shared" si="1"/>
        <v>0</v>
      </c>
      <c r="H72" s="7">
        <f t="shared" si="1"/>
        <v>0</v>
      </c>
      <c r="I72" s="7">
        <f t="shared" si="1"/>
        <v>0</v>
      </c>
      <c r="J72" s="7">
        <f t="shared" si="1"/>
        <v>0</v>
      </c>
      <c r="K72" s="7">
        <f t="shared" si="1"/>
        <v>0</v>
      </c>
      <c r="L72" s="7">
        <f t="shared" si="1"/>
        <v>0</v>
      </c>
      <c r="M72" s="7">
        <f t="shared" si="1"/>
        <v>0</v>
      </c>
      <c r="N72" s="7">
        <f>SUM(N21:N71)</f>
        <v>0</v>
      </c>
    </row>
  </sheetData>
  <sheetProtection/>
  <printOptions/>
  <pageMargins left="0.75" right="0.75" top="1" bottom="1" header="0.5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9"/>
  <sheetViews>
    <sheetView tabSelected="1" view="pageBreakPreview" zoomScale="75" zoomScaleSheetLayoutView="75" zoomScalePageLayoutView="0" workbookViewId="0" topLeftCell="A4">
      <selection activeCell="P23" sqref="P23"/>
    </sheetView>
  </sheetViews>
  <sheetFormatPr defaultColWidth="9.140625" defaultRowHeight="12.75"/>
  <cols>
    <col min="1" max="1" width="19.00390625" style="0" customWidth="1"/>
    <col min="2" max="2" width="12.421875" style="0" customWidth="1"/>
    <col min="3" max="3" width="9.7109375" style="0" customWidth="1"/>
    <col min="4" max="4" width="12.8515625" style="0" customWidth="1"/>
    <col min="5" max="5" width="11.140625" style="0" customWidth="1"/>
    <col min="6" max="6" width="9.28125" style="0" customWidth="1"/>
    <col min="7" max="7" width="13.7109375" style="0" customWidth="1"/>
    <col min="8" max="8" width="10.140625" style="0" customWidth="1"/>
    <col min="9" max="9" width="13.140625" style="0" customWidth="1"/>
    <col min="12" max="12" width="13.140625" style="0" customWidth="1"/>
    <col min="14" max="14" width="12.8515625" style="0" customWidth="1"/>
    <col min="15" max="15" width="10.8515625" style="0" customWidth="1"/>
    <col min="16" max="16" width="13.140625" style="0" customWidth="1"/>
    <col min="19" max="19" width="31.140625" style="0" customWidth="1"/>
    <col min="20" max="20" width="16.57421875" style="0" customWidth="1"/>
    <col min="22" max="22" width="16.421875" style="0" customWidth="1"/>
  </cols>
  <sheetData>
    <row r="1" spans="1:31" ht="18.75">
      <c r="A1" s="42" t="s">
        <v>176</v>
      </c>
      <c r="S1" s="97"/>
      <c r="T1" s="97"/>
      <c r="U1" s="97"/>
      <c r="V1" s="98" t="s">
        <v>164</v>
      </c>
      <c r="W1" s="97"/>
      <c r="X1" s="97"/>
      <c r="Y1" s="97"/>
      <c r="Z1" s="97"/>
      <c r="AA1" s="97"/>
      <c r="AB1" s="97"/>
      <c r="AC1" s="97"/>
      <c r="AD1" s="97"/>
      <c r="AE1" s="97"/>
    </row>
    <row r="2" spans="1:31" ht="18.75">
      <c r="A2" s="1" t="s">
        <v>21</v>
      </c>
      <c r="E2" t="s">
        <v>0</v>
      </c>
      <c r="H2" s="2">
        <f>'Жукова 1'!H2+2!H2+3!H2+4!H2+5!H2+6!H2+7!H2+8!H2+'Мира 10'!H2</f>
        <v>7566</v>
      </c>
      <c r="S2" s="98" t="s">
        <v>100</v>
      </c>
      <c r="T2" s="97"/>
      <c r="U2" s="97"/>
      <c r="V2" s="97"/>
      <c r="W2" s="97" t="s">
        <v>80</v>
      </c>
      <c r="X2" s="97"/>
      <c r="Y2" s="97"/>
      <c r="Z2" s="97"/>
      <c r="AA2" s="97"/>
      <c r="AB2" s="97"/>
      <c r="AC2" s="97"/>
      <c r="AD2" s="97"/>
      <c r="AE2" s="97"/>
    </row>
    <row r="3" spans="19:31" ht="18">
      <c r="S3" s="97"/>
      <c r="T3" s="97"/>
      <c r="U3" s="97"/>
      <c r="V3" s="97"/>
      <c r="W3" s="97" t="s">
        <v>103</v>
      </c>
      <c r="X3" s="97"/>
      <c r="Y3" s="97"/>
      <c r="Z3" s="97"/>
      <c r="AA3" s="97"/>
      <c r="AB3" s="97"/>
      <c r="AC3" s="97"/>
      <c r="AD3" s="97"/>
      <c r="AE3" s="97"/>
    </row>
    <row r="4" spans="1:31" ht="18">
      <c r="A4" t="s">
        <v>68</v>
      </c>
      <c r="C4" s="3">
        <f>'Жукова 1'!C4+2!C4+3!C4+4!C4+5!C4+6!C4+7!C4+8!C4+'Мира 10'!C4</f>
        <v>587964.0213</v>
      </c>
      <c r="S4" s="97" t="s">
        <v>174</v>
      </c>
      <c r="T4" s="99">
        <f>C4</f>
        <v>587964.0213</v>
      </c>
      <c r="U4" s="97"/>
      <c r="V4" s="97"/>
      <c r="W4" s="97" t="s">
        <v>114</v>
      </c>
      <c r="X4" s="97"/>
      <c r="Y4" s="97"/>
      <c r="Z4" s="97"/>
      <c r="AA4" s="97"/>
      <c r="AB4" s="97"/>
      <c r="AC4" s="97"/>
      <c r="AD4" s="97"/>
      <c r="AE4" s="97"/>
    </row>
    <row r="5" spans="19:31" ht="18">
      <c r="S5" s="97"/>
      <c r="T5" s="97"/>
      <c r="U5" s="97"/>
      <c r="V5" s="97"/>
      <c r="W5" s="97" t="s">
        <v>131</v>
      </c>
      <c r="X5" s="97"/>
      <c r="Y5" s="97"/>
      <c r="Z5" s="97"/>
      <c r="AA5" s="97"/>
      <c r="AB5" s="97"/>
      <c r="AC5" s="97"/>
      <c r="AD5" s="97"/>
      <c r="AE5" s="97"/>
    </row>
    <row r="6" spans="1:31" ht="18.75">
      <c r="A6" s="4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7" t="s">
        <v>13</v>
      </c>
      <c r="S6" s="100"/>
      <c r="T6" s="100" t="s">
        <v>13</v>
      </c>
      <c r="U6" s="97"/>
      <c r="V6" s="98" t="s">
        <v>165</v>
      </c>
      <c r="W6" s="97" t="s">
        <v>124</v>
      </c>
      <c r="X6" s="97"/>
      <c r="Y6" s="97"/>
      <c r="Z6" s="97"/>
      <c r="AA6" s="97"/>
      <c r="AB6" s="97"/>
      <c r="AC6" s="97"/>
      <c r="AD6" s="97"/>
      <c r="AE6" s="97"/>
    </row>
    <row r="7" spans="1:31" ht="18.75">
      <c r="A7" s="14" t="s">
        <v>14</v>
      </c>
      <c r="B7" s="14">
        <f>'Жукова 1'!B7+2!B7+3!B7+4!B7+5!B7+6!B7+7!B7+8!B7+'Мира 10'!B7</f>
        <v>72912.96</v>
      </c>
      <c r="C7" s="14">
        <f>'Жукова 1'!C7+2!C7+3!C7+4!C7+5!C7+6!C7+7!C7+8!C7+'Мира 10'!C7</f>
        <v>72912.96</v>
      </c>
      <c r="D7" s="14">
        <f>'Жукова 1'!D7+2!D7+3!D7+4!D7+5!D7+6!D7+7!D7+8!D7+'Мира 10'!D7</f>
        <v>72926.4</v>
      </c>
      <c r="E7" s="14">
        <f>'Жукова 1'!E7+2!E7+3!E7+4!E7+5!E7+6!E7+7!E7+8!E7+'Мира 10'!E7</f>
        <v>72913.92</v>
      </c>
      <c r="F7" s="14">
        <f>'Жукова 1'!F7+2!F7+3!F7+4!F7+5!F7+6!F7+7!F7+8!F7+'Мира 10'!F7</f>
        <v>72913.92</v>
      </c>
      <c r="G7" s="14">
        <f>'Жукова 1'!G7+2!G7+3!G7+4!G7+5!G7+6!G7+7!G7+8!G7+'Мира 10'!G7</f>
        <v>73089.6</v>
      </c>
      <c r="H7" s="14">
        <f>'Жукова 1'!H7+2!H7+3!H7+4!H7+5!H7+6!H7+7!H7+8!H7+'Мира 10'!H7</f>
        <v>72890.87999999999</v>
      </c>
      <c r="I7" s="14">
        <f>'Жукова 1'!I7+2!I7+3!I7+4!I7+5!I7+6!I7+7!I7+8!I7+'Мира 10'!I7</f>
        <v>73084.79999999999</v>
      </c>
      <c r="J7" s="14">
        <f>'Жукова 1'!J7+2!J7+3!J7+4!J7+5!J7+6!J7+7!J7+8!J7+'Мира 10'!J7</f>
        <v>83407.65999999999</v>
      </c>
      <c r="K7" s="14">
        <f>'Жукова 1'!K7+2!K7+3!K7+4!K7+5!K7+6!K7+7!K7+8!K7+'Мира 10'!K7</f>
        <v>83409.84999999999</v>
      </c>
      <c r="L7" s="14">
        <f>'Жукова 1'!L7+2!L7+3!L7+4!L7+5!L7+6!L7+7!L7+8!L7+'Мира 10'!L7</f>
        <v>83367.15</v>
      </c>
      <c r="M7" s="14">
        <f>'Жукова 1'!M7+2!M7+3!M7+4!M7+5!M7+6!M7+7!M7+8!M7+'Мира 10'!M7</f>
        <v>83367.15</v>
      </c>
      <c r="N7" s="47">
        <f>'Жукова 1'!N7+2!N7+3!N7+4!N7+5!N7+6!N7+7!N7+8!N7+'Мира 10'!N7</f>
        <v>917197.25</v>
      </c>
      <c r="O7" s="8">
        <f>SUM(B7:M7)</f>
        <v>917197.25</v>
      </c>
      <c r="S7" s="101" t="s">
        <v>14</v>
      </c>
      <c r="T7" s="102">
        <f>N7</f>
        <v>917197.25</v>
      </c>
      <c r="U7" s="97"/>
      <c r="V7" s="98"/>
      <c r="W7" s="97" t="s">
        <v>152</v>
      </c>
      <c r="X7" s="97"/>
      <c r="Y7" s="97"/>
      <c r="Z7" s="97"/>
      <c r="AA7" s="97"/>
      <c r="AB7" s="97"/>
      <c r="AC7" s="97"/>
      <c r="AD7" s="97"/>
      <c r="AE7" s="97"/>
    </row>
    <row r="8" spans="1:31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7"/>
      <c r="O8" s="8"/>
      <c r="S8" s="100"/>
      <c r="T8" s="100"/>
      <c r="U8" s="97"/>
      <c r="V8" s="98"/>
      <c r="W8" s="97" t="s">
        <v>153</v>
      </c>
      <c r="X8" s="97"/>
      <c r="Y8" s="97"/>
      <c r="Z8" s="97"/>
      <c r="AA8" s="97"/>
      <c r="AB8" s="97"/>
      <c r="AC8" s="97"/>
      <c r="AD8" s="97"/>
      <c r="AE8" s="97"/>
    </row>
    <row r="9" spans="1:31" ht="18.75">
      <c r="A9" s="15" t="s">
        <v>15</v>
      </c>
      <c r="B9" s="15">
        <f>'Жукова 1'!B9+2!B9+3!B9+4!B9+5!B9+6!B9+7!B9+8!B9+'Мира 10'!B9</f>
        <v>56605.44</v>
      </c>
      <c r="C9" s="15">
        <f>'Жукова 1'!C9+2!C9+3!C9+4!C9+5!C9+6!C9+7!C9+8!C9+'Мира 10'!C9</f>
        <v>51095.8</v>
      </c>
      <c r="D9" s="15">
        <f>'Жукова 1'!D9+2!D9+3!D9+4!D9+5!D9+6!D9+7!D9+8!D9+'Мира 10'!D9</f>
        <v>51654.492</v>
      </c>
      <c r="E9" s="15">
        <f>'Жукова 1'!E9+2!E9+3!E9+4!E9+5!E9+6!E9+7!E9+8!E9+'Мира 10'!E9</f>
        <v>50965.53999999999</v>
      </c>
      <c r="F9" s="15">
        <f>'Жукова 1'!F9+2!F9+3!F9+4!F9+5!F9+6!F9+7!F9+8!F9+'Мира 10'!F9</f>
        <v>69600.37999999999</v>
      </c>
      <c r="G9" s="15">
        <f>'Жукова 1'!G9+2!G9+3!G9+4!G9+5!G9+6!G9+7!G9+8!G9+'Мира 10'!G9</f>
        <v>115905.11</v>
      </c>
      <c r="H9" s="15">
        <f>'Жукова 1'!H9+2!H9+3!H9+4!H9+5!H9+6!H9+7!H9+8!H9+'Мира 10'!H9</f>
        <v>98401.73</v>
      </c>
      <c r="I9" s="15">
        <f>'Жукова 1'!I9+2!I9+3!I9+4!I9+5!I9+6!I9+7!I9+8!I9+'Мира 10'!I9</f>
        <v>80590.28</v>
      </c>
      <c r="J9" s="15">
        <f>'Жукова 1'!J9+2!J9+3!J9+4!J9+5!J9+6!J9+7!J9+8!J9+'Мира 10'!J9</f>
        <v>66194.73</v>
      </c>
      <c r="K9" s="15">
        <f>'Жукова 1'!K9+2!K9+3!K9+4!K9+5!K9+6!K9+7!K9+8!K9+'Мира 10'!K9</f>
        <v>56942.880000000005</v>
      </c>
      <c r="L9" s="15">
        <f>'Жукова 1'!L9+2!L9+3!L9+4!L9+5!L9+6!L9+7!L9+8!L9+'Мира 10'!L9</f>
        <v>66398.26000000001</v>
      </c>
      <c r="M9" s="15">
        <f>'Жукова 1'!M9+2!M9+3!M9+4!M9+5!M9+6!M9+7!M9+8!M9+'Мира 10'!M9</f>
        <v>59573.74</v>
      </c>
      <c r="N9" s="47">
        <f>'Жукова 1'!N9+2!N9+3!N9+4!N9+5!N9+6!N9+7!N9+8!N9+'Мира 10'!N9</f>
        <v>823928.382</v>
      </c>
      <c r="O9" s="8">
        <f aca="true" t="shared" si="0" ref="O9:O14">SUM(B9:M9)</f>
        <v>823928.382</v>
      </c>
      <c r="S9" s="103" t="s">
        <v>15</v>
      </c>
      <c r="T9" s="104">
        <f>N9</f>
        <v>823928.382</v>
      </c>
      <c r="U9" s="97"/>
      <c r="V9" s="98"/>
      <c r="W9" s="97" t="s">
        <v>154</v>
      </c>
      <c r="X9" s="97"/>
      <c r="Y9" s="97"/>
      <c r="Z9" s="97"/>
      <c r="AA9" s="97"/>
      <c r="AB9" s="97"/>
      <c r="AC9" s="97"/>
      <c r="AD9" s="97"/>
      <c r="AE9" s="97"/>
    </row>
    <row r="10" spans="1:31" ht="18.75">
      <c r="A10" s="16"/>
      <c r="B10" s="2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7"/>
      <c r="O10" s="8"/>
      <c r="S10" s="105"/>
      <c r="T10" s="106"/>
      <c r="U10" s="97"/>
      <c r="V10" s="98" t="s">
        <v>166</v>
      </c>
      <c r="W10" s="97" t="s">
        <v>116</v>
      </c>
      <c r="X10" s="97"/>
      <c r="Y10" s="97"/>
      <c r="Z10" s="97"/>
      <c r="AA10" s="97"/>
      <c r="AB10" s="97"/>
      <c r="AC10" s="97"/>
      <c r="AD10" s="97"/>
      <c r="AE10" s="97"/>
    </row>
    <row r="11" spans="1:31" ht="18.75">
      <c r="A11" s="16"/>
      <c r="B11" s="2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47"/>
      <c r="O11" s="8"/>
      <c r="S11" s="97" t="s">
        <v>173</v>
      </c>
      <c r="T11" s="107"/>
      <c r="U11" s="97"/>
      <c r="V11" s="98"/>
      <c r="W11" s="97" t="s">
        <v>146</v>
      </c>
      <c r="X11" s="97"/>
      <c r="Y11" s="97"/>
      <c r="Z11" s="97"/>
      <c r="AA11" s="97"/>
      <c r="AB11" s="97"/>
      <c r="AC11" s="97"/>
      <c r="AD11" s="97"/>
      <c r="AE11" s="97"/>
    </row>
    <row r="12" spans="1:31" ht="18.75">
      <c r="A12" s="13" t="s">
        <v>16</v>
      </c>
      <c r="B12" s="13">
        <f>'Жукова 1'!B12+2!B12+3!B12+4!B12+5!B12+6!B12+7!B12+8!B12+'Мира 10'!B12</f>
        <v>107770.23999999999</v>
      </c>
      <c r="C12" s="13">
        <f>'Жукова 1'!C12+2!C12+3!C12+4!C12+5!C12+6!C12+7!C12+8!C12+'Мира 10'!C12</f>
        <v>100679.84999999999</v>
      </c>
      <c r="D12" s="13">
        <f>'Жукова 1'!D12+2!D12+3!D12+4!D12+5!D12+6!D12+7!D12+8!D12+'Мира 10'!D12</f>
        <v>114879.49</v>
      </c>
      <c r="E12" s="13">
        <f>'Жукова 1'!E12+2!E12+3!E12+4!E12+5!E12+6!E12+7!E12+8!E12+'Мира 10'!E12</f>
        <v>107986.45999999999</v>
      </c>
      <c r="F12" s="13">
        <f>'Жукова 1'!F12+2!F12+3!F12+4!F12+5!F12+6!F12+7!F12+8!F12+'Мира 10'!F12</f>
        <v>104211.91</v>
      </c>
      <c r="G12" s="13">
        <f>'Жукова 1'!G12+2!G12+3!G12+4!G12+5!G12+6!G12+7!G12+8!G12+'Мира 10'!G12</f>
        <v>97462.73000000001</v>
      </c>
      <c r="H12" s="13">
        <f>'Жукова 1'!H12+2!H12+3!H12+4!H12+5!H12+6!H12+7!H12+8!H12+'Мира 10'!H12</f>
        <v>88397.72</v>
      </c>
      <c r="I12" s="45">
        <f>'Жукова 1'!I12+2!I12+3!I12+4!I12+5!I12+6!I12+7!I12+8!I12+'Мира 10'!I12</f>
        <v>128828.98000000001</v>
      </c>
      <c r="J12" s="13">
        <f>'Жукова 1'!J12+2!J12+3!J12+4!J12+5!J12+6!J12+7!J12+8!J12+'Мира 10'!J12</f>
        <v>77399.38</v>
      </c>
      <c r="K12" s="13">
        <f>'Жукова 1'!K12+2!K12+3!K12+4!K12+5!K12+6!K12+7!K12+8!K12+'Мира 10'!K12</f>
        <v>106855.28</v>
      </c>
      <c r="L12" s="13">
        <f>'Жукова 1'!L12+2!L12+3!L12+4!L12+5!L12+6!L12+7!L12+8!L12+'Мира 10'!L12</f>
        <v>99655.04</v>
      </c>
      <c r="M12" s="13">
        <f>'Жукова 1'!M12+2!M12+3!M12+4!M12+5!M12+6!M12+7!M12+8!M12+'Мира 10'!M12</f>
        <v>127175.12</v>
      </c>
      <c r="N12" s="47">
        <f>'Жукова 1'!N12+2!N12+3!N12+4!N12+5!N12+6!N12+7!N12+8!N12+'Мира 10'!N12</f>
        <v>1261302.2</v>
      </c>
      <c r="O12" s="8">
        <f t="shared" si="0"/>
        <v>1261302.1999999997</v>
      </c>
      <c r="S12" s="108" t="s">
        <v>30</v>
      </c>
      <c r="T12" s="109">
        <f>T7+T4-T9</f>
        <v>681232.8893000002</v>
      </c>
      <c r="U12" s="97"/>
      <c r="V12" s="98"/>
      <c r="W12" s="97" t="s">
        <v>147</v>
      </c>
      <c r="X12" s="97"/>
      <c r="Y12" s="97"/>
      <c r="Z12" s="97"/>
      <c r="AA12" s="97"/>
      <c r="AB12" s="97"/>
      <c r="AC12" s="97"/>
      <c r="AD12" s="97"/>
      <c r="AE12" s="97"/>
    </row>
    <row r="13" spans="1:31" ht="18.75">
      <c r="A13" s="16"/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47"/>
      <c r="O13" s="8"/>
      <c r="S13" s="97"/>
      <c r="T13" s="97"/>
      <c r="U13" s="97"/>
      <c r="V13" s="98"/>
      <c r="W13" s="97" t="s">
        <v>148</v>
      </c>
      <c r="X13" s="97"/>
      <c r="Y13" s="97"/>
      <c r="Z13" s="97"/>
      <c r="AA13" s="97"/>
      <c r="AB13" s="97"/>
      <c r="AC13" s="97"/>
      <c r="AD13" s="97"/>
      <c r="AE13" s="97"/>
    </row>
    <row r="14" spans="1:31" ht="18.75">
      <c r="A14" s="14" t="s">
        <v>17</v>
      </c>
      <c r="B14" s="14">
        <f>'Жукова 1'!B14+2!B14+3!B14+4!B14+5!B14+6!B14+7!B14+8!B14+'Мира 10'!B14</f>
        <v>-51164.79999999999</v>
      </c>
      <c r="C14" s="14">
        <f>'Жукова 1'!C14+2!C14+3!C14+4!C14+5!C14+6!C14+7!C14+8!C14+'Мира 10'!C14</f>
        <v>-49584.05</v>
      </c>
      <c r="D14" s="14">
        <f>'Жукова 1'!D14+2!D14+3!D14+4!D14+5!D14+6!D14+7!D14+8!D14+'Мира 10'!D14</f>
        <v>-63224.99800000001</v>
      </c>
      <c r="E14" s="14">
        <f>'Жукова 1'!E14+2!E14+3!E14+4!E14+5!E14+6!E14+7!E14+8!E14+'Мира 10'!E14</f>
        <v>-57020.920000000006</v>
      </c>
      <c r="F14" s="14">
        <f>'Жукова 1'!F14+2!F14+3!F14+4!F14+5!F14+6!F14+7!F14+8!F14+'Мира 10'!F14</f>
        <v>-34611.530000000006</v>
      </c>
      <c r="G14" s="14">
        <f>'Жукова 1'!G14+2!G14+3!G14+4!G14+5!G14+6!G14+7!G14+8!G14+'Мира 10'!G14</f>
        <v>18442.37999999999</v>
      </c>
      <c r="H14" s="14">
        <f>'Жукова 1'!H14+2!H14+3!H14+4!H14+5!H14+6!H14+7!H14+8!H14+'Мира 10'!H14</f>
        <v>10004.009999999997</v>
      </c>
      <c r="I14" s="14">
        <f>'Жукова 1'!I14+2!I14+3!I14+4!I14+5!I14+6!I14+7!I14+8!I14+'Мира 10'!I14</f>
        <v>-48238.7</v>
      </c>
      <c r="J14" s="14">
        <f>'Жукова 1'!J14+2!J14+3!J14+4!J14+5!J14+6!J14+7!J14+8!J14+'Мира 10'!J14</f>
        <v>-11204.649999999998</v>
      </c>
      <c r="K14" s="14">
        <f>'Жукова 1'!K14+2!K14+3!K14+4!K14+5!K14+6!K14+7!K14+8!K14+'Мира 10'!K14</f>
        <v>-49912.4</v>
      </c>
      <c r="L14" s="14">
        <f>'Жукова 1'!L14+2!L14+3!L14+4!L14+5!L14+6!L14+7!L14+8!L14+'Мира 10'!L14</f>
        <v>-33256.78</v>
      </c>
      <c r="M14" s="14">
        <f>'Жукова 1'!M14+2!M14+3!M14+4!M14+5!M14+6!M14+7!M14+8!M14+'Мира 10'!M14</f>
        <v>-67601.37999999999</v>
      </c>
      <c r="N14" s="47">
        <f>'Жукова 1'!N14+2!N14+3!N14+4!N14+5!N14+6!N14+7!N14+8!N14+'Мира 10'!N14</f>
        <v>-437373.818</v>
      </c>
      <c r="O14" s="8">
        <f t="shared" si="0"/>
        <v>-437373.8180000001</v>
      </c>
      <c r="S14" s="110"/>
      <c r="T14" s="110"/>
      <c r="U14" s="97"/>
      <c r="V14" s="98"/>
      <c r="W14" s="97" t="s">
        <v>158</v>
      </c>
      <c r="X14" s="97"/>
      <c r="Y14" s="97"/>
      <c r="Z14" s="97"/>
      <c r="AA14" s="97"/>
      <c r="AB14" s="97"/>
      <c r="AC14" s="97"/>
      <c r="AD14" s="97"/>
      <c r="AE14" s="97"/>
    </row>
    <row r="15" spans="14:31" ht="18.75">
      <c r="N15" s="56"/>
      <c r="P15" s="63" t="s">
        <v>75</v>
      </c>
      <c r="S15" s="110"/>
      <c r="T15" s="105" t="s">
        <v>78</v>
      </c>
      <c r="U15" s="97"/>
      <c r="V15" s="98" t="s">
        <v>167</v>
      </c>
      <c r="W15" s="97" t="s">
        <v>130</v>
      </c>
      <c r="X15" s="97"/>
      <c r="Y15" s="97"/>
      <c r="Z15" s="97"/>
      <c r="AA15" s="97"/>
      <c r="AB15" s="97"/>
      <c r="AC15" s="97"/>
      <c r="AD15" s="97"/>
      <c r="AE15" s="97"/>
    </row>
    <row r="16" spans="1:31" ht="18.75">
      <c r="A16" s="10" t="s">
        <v>39</v>
      </c>
      <c r="B16" s="19">
        <f>2!B16+3!B16+4!B16+5!B16+6!B16+7!B16+8!B16+'Мира 10'!B16</f>
        <v>604271.5413</v>
      </c>
      <c r="C16" s="10">
        <f>2!C16+3!C16+4!C16+5!C16+6!C16+7!C16+8!C16+'Мира 10'!C16</f>
        <v>626088.7013000001</v>
      </c>
      <c r="D16" s="11">
        <f>2!D16+3!D16+4!D16+5!D16+6!D16+7!D16+8!D16+'Мира 10'!D16</f>
        <v>647360.6092999999</v>
      </c>
      <c r="E16" s="10">
        <f>2!E16+3!E16+4!E16+5!E16+6!E16+7!E16+8!E16+'Мира 10'!E16</f>
        <v>669308.9893</v>
      </c>
      <c r="F16" s="11">
        <f>'Жукова 1'!F16+2!F16+3!F16+4!F16+5!F16+6!F16+7!F16+8!F16+'Мира 10'!F16</f>
        <v>672622.5292999999</v>
      </c>
      <c r="G16" s="10">
        <f>'Жукова 1'!G16+2!G16+3!G16+4!G16+5!G16+6!G16+7!G16+8!G16+'Мира 10'!G16</f>
        <v>629807.0192999999</v>
      </c>
      <c r="H16" s="11">
        <f>'Жукова 1'!G16+2!H16+3!H16+4!H16+5!H16+6!H16+7!H16+8!H16+'Мира 10'!H16</f>
        <v>604296.1693</v>
      </c>
      <c r="I16" s="10">
        <f>'Жукова 1'!I16+2!I16+3!I16+4!I16+5!I16+6!I16+7!I16+8!I16+'Мира 10'!I16</f>
        <v>596790.6893</v>
      </c>
      <c r="J16" s="11">
        <f>'Жукова 1'!J16++2!J16+3!J16+4!J16+5!J16+6!J16+7!J16+8!J16+'Мира 10'!J16</f>
        <v>614003.6192999999</v>
      </c>
      <c r="K16" s="10">
        <f>'Жукова 1'!K16+2!K16+3!K16+4!K16+5!K16+6!K16+7!K16+8!K16+'Мира 10'!K16</f>
        <v>640470.5893000001</v>
      </c>
      <c r="L16" s="11">
        <f>'Жукова 1'!L16+2!L16+3!L16+4!L16+5!L16+6!L16+7!L16+8!L16+'Мира 10'!L16</f>
        <v>657439.4793</v>
      </c>
      <c r="M16" s="10">
        <f>'Жукова 1'!M16+2!M16+3!M16+4!M16+5!M16+6!M16+7!M16+8!M16+'Мира 10'!M16</f>
        <v>681232.8892999999</v>
      </c>
      <c r="N16" s="65">
        <f>C4+N7-N9</f>
        <v>681232.8893000002</v>
      </c>
      <c r="P16" s="64">
        <f>N16+'[1]ИТОГО'!$N$16</f>
        <v>1007759.4469000006</v>
      </c>
      <c r="S16" s="111" t="s">
        <v>77</v>
      </c>
      <c r="T16" s="112">
        <f>N12</f>
        <v>1261302.2</v>
      </c>
      <c r="U16" s="105"/>
      <c r="V16" s="98"/>
      <c r="W16" s="97" t="s">
        <v>101</v>
      </c>
      <c r="X16" s="97"/>
      <c r="Y16" s="97"/>
      <c r="Z16" s="97"/>
      <c r="AA16" s="97"/>
      <c r="AB16" s="97"/>
      <c r="AC16" s="97"/>
      <c r="AD16" s="97"/>
      <c r="AE16" s="97"/>
    </row>
    <row r="17" spans="1:31" ht="18.75">
      <c r="A17" s="43" t="s">
        <v>86</v>
      </c>
      <c r="B17">
        <f>2!N35+3!N36+4!N36+5!N36+6!N36+7!N36+8!N36+'Мира 10'!N36</f>
        <v>0</v>
      </c>
      <c r="G17">
        <f>B17</f>
        <v>0</v>
      </c>
      <c r="H17" s="43" t="s">
        <v>62</v>
      </c>
      <c r="S17" s="97"/>
      <c r="T17" s="97"/>
      <c r="U17" s="97"/>
      <c r="V17" s="98"/>
      <c r="W17" s="97" t="s">
        <v>108</v>
      </c>
      <c r="X17" s="97"/>
      <c r="Y17" s="97"/>
      <c r="Z17" s="97"/>
      <c r="AA17" s="97"/>
      <c r="AB17" s="97"/>
      <c r="AC17" s="97"/>
      <c r="AD17" s="97"/>
      <c r="AE17" s="97"/>
    </row>
    <row r="18" spans="1:31" ht="18.75">
      <c r="A18" t="s">
        <v>59</v>
      </c>
      <c r="B18">
        <f>2!N32+3!N33+4!N34+5!N33+6!N33+7!N34+8!N33+'Мира 10'!N34</f>
        <v>9655.859999999999</v>
      </c>
      <c r="G18" s="44">
        <f>B18+'[1]ИТОГО'!$B$18</f>
        <v>23669.979999999996</v>
      </c>
      <c r="H18" s="43" t="s">
        <v>62</v>
      </c>
      <c r="S18" s="98" t="s">
        <v>79</v>
      </c>
      <c r="T18" s="97"/>
      <c r="U18" s="97"/>
      <c r="V18" s="98"/>
      <c r="W18" s="97" t="s">
        <v>109</v>
      </c>
      <c r="X18" s="97"/>
      <c r="Y18" s="97"/>
      <c r="Z18" s="97"/>
      <c r="AA18" s="97"/>
      <c r="AB18" s="97"/>
      <c r="AC18" s="97"/>
      <c r="AD18" s="97"/>
      <c r="AE18" s="97"/>
    </row>
    <row r="19" spans="1:31" ht="18.75">
      <c r="A19" s="22" t="s">
        <v>58</v>
      </c>
      <c r="B19">
        <f>3!N35</f>
        <v>4843.81</v>
      </c>
      <c r="G19" s="44">
        <f>B19+'[1]ИТОГО'!$B$17</f>
        <v>42797.78</v>
      </c>
      <c r="H19" s="43" t="s">
        <v>63</v>
      </c>
      <c r="S19" s="97"/>
      <c r="T19" s="97"/>
      <c r="U19" s="97"/>
      <c r="V19" s="98"/>
      <c r="W19" s="97" t="s">
        <v>111</v>
      </c>
      <c r="X19" s="97"/>
      <c r="Y19" s="97"/>
      <c r="Z19" s="97"/>
      <c r="AA19" s="97"/>
      <c r="AB19" s="97"/>
      <c r="AC19" s="97"/>
      <c r="AD19" s="97"/>
      <c r="AE19" s="97"/>
    </row>
    <row r="20" spans="1:31" ht="18.75">
      <c r="A20" t="s">
        <v>54</v>
      </c>
      <c r="B20">
        <f>2!N27+3!N28+4!N28+5!N28+6!N28+7!N28+8!N28+'Мира 10'!N28</f>
        <v>0</v>
      </c>
      <c r="G20" s="44">
        <f>B20+'[1]ИТОГО'!$B$19</f>
        <v>0</v>
      </c>
      <c r="H20" s="43" t="s">
        <v>66</v>
      </c>
      <c r="S20" s="113" t="s">
        <v>19</v>
      </c>
      <c r="T20" s="114"/>
      <c r="U20" s="97"/>
      <c r="V20" s="98"/>
      <c r="W20" s="97" t="s">
        <v>121</v>
      </c>
      <c r="X20" s="97"/>
      <c r="Y20" s="97"/>
      <c r="Z20" s="97"/>
      <c r="AA20" s="97"/>
      <c r="AB20" s="97"/>
      <c r="AC20" s="97"/>
      <c r="AD20" s="97"/>
      <c r="AE20" s="97"/>
    </row>
    <row r="21" spans="1:31" ht="18.75">
      <c r="A21" t="s">
        <v>52</v>
      </c>
      <c r="B21">
        <f>3!N23+4!N22+5!N22+6!N22+7!N25+8!N25+'Мира 10'!N24</f>
        <v>0</v>
      </c>
      <c r="D21" s="56"/>
      <c r="G21" s="42"/>
      <c r="H21" s="43"/>
      <c r="S21" s="100" t="s">
        <v>81</v>
      </c>
      <c r="T21" s="115">
        <f>(T23+T24+T22)*18%</f>
        <v>12765.2382</v>
      </c>
      <c r="U21" s="97"/>
      <c r="V21" s="98"/>
      <c r="W21" s="97" t="s">
        <v>135</v>
      </c>
      <c r="X21" s="97"/>
      <c r="Y21" s="97"/>
      <c r="Z21" s="97"/>
      <c r="AA21" s="97"/>
      <c r="AB21" s="97"/>
      <c r="AC21" s="97"/>
      <c r="AD21" s="97"/>
      <c r="AE21" s="97"/>
    </row>
    <row r="22" spans="1:31" ht="18.75">
      <c r="A22" s="43" t="s">
        <v>56</v>
      </c>
      <c r="B22">
        <f>2!N31+3!N32+4!N32+5!N32+6!N32+7!N32+8!N32+'Мира 10'!N32</f>
        <v>272.21000000000004</v>
      </c>
      <c r="D22" s="56"/>
      <c r="G22" s="44">
        <f>B22+'[1]ИТОГО'!$B$21</f>
        <v>6706.2300000000005</v>
      </c>
      <c r="H22" s="43" t="s">
        <v>69</v>
      </c>
      <c r="S22" s="100" t="s">
        <v>36</v>
      </c>
      <c r="T22" s="100">
        <f>2!Q22+3!Q22+4!Q22+5!Q22+6!Q22+7!Q22+8!Q22+'Мира 10'!Q22</f>
        <v>14459.900000000003</v>
      </c>
      <c r="U22" s="97"/>
      <c r="V22" s="98"/>
      <c r="W22" s="97" t="s">
        <v>136</v>
      </c>
      <c r="X22" s="97"/>
      <c r="Y22" s="97"/>
      <c r="Z22" s="97"/>
      <c r="AA22" s="97"/>
      <c r="AB22" s="97"/>
      <c r="AC22" s="97"/>
      <c r="AD22" s="97"/>
      <c r="AE22" s="97"/>
    </row>
    <row r="23" spans="1:31" ht="18.75">
      <c r="A23" t="s">
        <v>40</v>
      </c>
      <c r="B23">
        <f>2!N21+2!N24+3!N21+3!N22+4!N21+4!N25+5!N21+5!N25+6!N21+6!N25+7!N21+7!N24+8!N21+8!N24+'Мира 10'!N21+'Мира 10'!N25</f>
        <v>70645.78</v>
      </c>
      <c r="G23" s="44">
        <f>B23+'[1]ИТОГО'!$B$22</f>
        <v>226959.53000000003</v>
      </c>
      <c r="H23" s="43" t="s">
        <v>64</v>
      </c>
      <c r="S23" s="100" t="s">
        <v>56</v>
      </c>
      <c r="T23" s="100">
        <f>2!Q23+3!Q23+4!Q23+5!Q23+6!Q23+7!Q23+8!Q23+'Мира 10'!Q23</f>
        <v>272.21000000000004</v>
      </c>
      <c r="U23" s="97"/>
      <c r="V23" s="98"/>
      <c r="W23" s="97" t="s">
        <v>138</v>
      </c>
      <c r="X23" s="97"/>
      <c r="Y23" s="97"/>
      <c r="Z23" s="97"/>
      <c r="AA23" s="97"/>
      <c r="AB23" s="97"/>
      <c r="AC23" s="97"/>
      <c r="AD23" s="97"/>
      <c r="AE23" s="97"/>
    </row>
    <row r="24" spans="1:31" ht="18.75">
      <c r="A24" t="s">
        <v>51</v>
      </c>
      <c r="B24">
        <f>4!N35+2!N22+2!N25+2!N26+2!N28+3!N24+3!N26+3!N27+3!N29+4!N23+4!N26+4!N27+4!N29+5!N23+5!N26+5!N27+5!N29+6!N23+6!N26+6!N27+6!N29+7!N22+7!N26+7!N27+7!N29+8!N22+8!N26+8!N27+8!N29+'Мира 10'!N22+'Мира 10'!N26+'Мира 10'!N27+'Мира 10'!N29+3!N34+'Мира 10'!N35+5!N34</f>
        <v>557659.8499999999</v>
      </c>
      <c r="C24" s="43" t="s">
        <v>179</v>
      </c>
      <c r="D24">
        <f>2!N29+3!N30+4!N30+5!N30+6!N30+7!N30+8!N30+'Мира 10'!N30</f>
        <v>346295.71</v>
      </c>
      <c r="E24" s="42"/>
      <c r="G24" s="44">
        <f>B24+'[1]ИТОГО'!$B$23+D24+'[1]ИТОГО'!$D$23</f>
        <v>1933370.78</v>
      </c>
      <c r="H24" s="43" t="s">
        <v>61</v>
      </c>
      <c r="L24" s="43"/>
      <c r="S24" s="100" t="s">
        <v>32</v>
      </c>
      <c r="T24" s="100">
        <f>2!Q24+3!Q24+4!Q24+5!Q24+6!Q24+7!Q24+8!Q24+'Мира 10'!Q24</f>
        <v>56185.880000000005</v>
      </c>
      <c r="U24" s="97"/>
      <c r="V24" s="98"/>
      <c r="W24" s="97" t="s">
        <v>143</v>
      </c>
      <c r="X24" s="97"/>
      <c r="Y24" s="97"/>
      <c r="Z24" s="97"/>
      <c r="AA24" s="97"/>
      <c r="AB24" s="97"/>
      <c r="AC24" s="97"/>
      <c r="AD24" s="97"/>
      <c r="AE24" s="97"/>
    </row>
    <row r="25" spans="1:31" ht="18.75">
      <c r="A25" t="s">
        <v>50</v>
      </c>
      <c r="B25">
        <f>2!N23+3!N25+4!N24+5!N24+6!N24+7!N23+8!N23+'Мира 10'!N23</f>
        <v>168413.27</v>
      </c>
      <c r="C25" s="43" t="s">
        <v>179</v>
      </c>
      <c r="D25">
        <f>2!N30+3!N31+4!N31+5!N31+6!N31+7!N31+8!N31+'Мира 10'!N31</f>
        <v>103515.70999999999</v>
      </c>
      <c r="G25" s="44">
        <f>B25+'[1]ИТОГО'!$B$24+D25+'[1]ИТОГО'!$D$24</f>
        <v>582812.37</v>
      </c>
      <c r="H25" s="43" t="s">
        <v>60</v>
      </c>
      <c r="L25" s="44"/>
      <c r="S25" s="100" t="s">
        <v>82</v>
      </c>
      <c r="T25" s="100">
        <f>2!Q25+3!Q25+4!Q25+5!Q25+6!Q25+7!Q25+8!Q25+'Мира 10'!Q25</f>
        <v>16209.28</v>
      </c>
      <c r="U25" s="97"/>
      <c r="V25" s="98"/>
      <c r="W25" s="97" t="s">
        <v>145</v>
      </c>
      <c r="X25" s="97"/>
      <c r="Y25" s="97"/>
      <c r="Z25" s="97"/>
      <c r="AA25" s="97"/>
      <c r="AB25" s="97"/>
      <c r="AC25" s="97"/>
      <c r="AD25" s="97"/>
      <c r="AE25" s="97"/>
    </row>
    <row r="26" spans="1:31" ht="18.75">
      <c r="A26" s="36" t="s">
        <v>55</v>
      </c>
      <c r="B26" s="36">
        <f>B18+B19+B20+B21+B22+B23+B24+B25+B17+D24+D25</f>
        <v>1261302.2</v>
      </c>
      <c r="G26" s="44">
        <f>B26+'[1]ИТОГО'!$B$25</f>
        <v>2816316.67</v>
      </c>
      <c r="H26" s="43" t="s">
        <v>65</v>
      </c>
      <c r="S26" s="116" t="s">
        <v>83</v>
      </c>
      <c r="T26" s="116">
        <f>2!Q26+3!Q26+4!Q26+5!Q26+6!Q26+7!Q26+8!Q26+'Мира 10'!Q26</f>
        <v>0</v>
      </c>
      <c r="U26" s="97"/>
      <c r="V26" s="98"/>
      <c r="W26" s="97" t="s">
        <v>151</v>
      </c>
      <c r="X26" s="97"/>
      <c r="Y26" s="97"/>
      <c r="Z26" s="97"/>
      <c r="AA26" s="97"/>
      <c r="AB26" s="97"/>
      <c r="AC26" s="97"/>
      <c r="AD26" s="97"/>
      <c r="AE26" s="97"/>
    </row>
    <row r="27" spans="2:31" ht="18.75">
      <c r="B27" s="36"/>
      <c r="C27" s="36"/>
      <c r="D27" s="36"/>
      <c r="E27" s="36"/>
      <c r="F27" s="36"/>
      <c r="G27" s="36"/>
      <c r="H27" s="36"/>
      <c r="I27" s="36"/>
      <c r="S27" s="117" t="s">
        <v>84</v>
      </c>
      <c r="T27" s="100">
        <f>2!Q27+3!Q27+4!Q27+5!Q27+6!Q27+7!Q27+8!Q27+'Мира 10'!Q27</f>
        <v>36110</v>
      </c>
      <c r="U27" s="97"/>
      <c r="V27" s="98" t="s">
        <v>168</v>
      </c>
      <c r="W27" s="97" t="s">
        <v>105</v>
      </c>
      <c r="X27" s="97"/>
      <c r="Y27" s="97"/>
      <c r="Z27" s="97"/>
      <c r="AA27" s="97"/>
      <c r="AB27" s="97"/>
      <c r="AC27" s="97"/>
      <c r="AD27" s="97"/>
      <c r="AE27" s="97"/>
    </row>
    <row r="28" spans="1:31" ht="18.75">
      <c r="A28" s="30"/>
      <c r="B28" s="40" t="s">
        <v>44</v>
      </c>
      <c r="C28" s="58" t="s">
        <v>72</v>
      </c>
      <c r="D28" s="58" t="s">
        <v>73</v>
      </c>
      <c r="E28" s="58" t="s">
        <v>74</v>
      </c>
      <c r="F28" s="37" t="s">
        <v>45</v>
      </c>
      <c r="G28" s="38" t="s">
        <v>46</v>
      </c>
      <c r="H28" s="37" t="s">
        <v>47</v>
      </c>
      <c r="I28" s="40" t="s">
        <v>48</v>
      </c>
      <c r="S28" s="100" t="s">
        <v>85</v>
      </c>
      <c r="T28" s="115">
        <f>2!Q28+3!Q28+4!Q28+5!Q28+6!Q28+7!Q28+8!Q28+'Мира 10'!Q28</f>
        <v>4843.81</v>
      </c>
      <c r="U28" s="97"/>
      <c r="V28" s="98"/>
      <c r="W28" s="97" t="s">
        <v>109</v>
      </c>
      <c r="X28" s="97"/>
      <c r="Y28" s="97"/>
      <c r="Z28" s="97"/>
      <c r="AA28" s="97"/>
      <c r="AB28" s="97"/>
      <c r="AC28" s="97"/>
      <c r="AD28" s="97"/>
      <c r="AE28" s="97"/>
    </row>
    <row r="29" spans="1:31" ht="18.75">
      <c r="A29" s="31" t="s">
        <v>70</v>
      </c>
      <c r="B29" s="25">
        <v>331</v>
      </c>
      <c r="C29" s="26">
        <f>B29*9.6</f>
        <v>3177.6</v>
      </c>
      <c r="D29" s="25">
        <f>B29*10.95</f>
        <v>3624.45</v>
      </c>
      <c r="E29" s="26">
        <f>(C29*6)+(D29*6)</f>
        <v>40812.299999999996</v>
      </c>
      <c r="F29" s="25">
        <f>2!N22+2!N23+2!N25+2!N26+2!N28+2!N29+2!N30+2!N33</f>
        <v>49390.60999999999</v>
      </c>
      <c r="G29" s="26">
        <f>2!N21+2!N24+2!N31+2!N32+2!N35+3!N36</f>
        <v>7759.070000000001</v>
      </c>
      <c r="H29" s="25">
        <f>2!N27</f>
        <v>0</v>
      </c>
      <c r="I29" s="27">
        <f>SUM(F29:H29)</f>
        <v>57149.67999999999</v>
      </c>
      <c r="S29" s="100" t="s">
        <v>59</v>
      </c>
      <c r="T29" s="100">
        <f>2!Q29+3!Q29+4!Q29+5!Q29+6!Q29+7!Q29+8!Q29+'Мира 10'!Q29</f>
        <v>9655.859999999999</v>
      </c>
      <c r="U29" s="97"/>
      <c r="V29" s="98"/>
      <c r="W29" s="97" t="s">
        <v>120</v>
      </c>
      <c r="X29" s="97"/>
      <c r="Y29" s="97"/>
      <c r="Z29" s="97"/>
      <c r="AA29" s="97"/>
      <c r="AB29" s="97"/>
      <c r="AC29" s="97"/>
      <c r="AD29" s="97"/>
      <c r="AE29" s="97"/>
    </row>
    <row r="30" spans="1:31" ht="18.75">
      <c r="A30" s="32">
        <v>3</v>
      </c>
      <c r="B30" s="23">
        <v>691.4</v>
      </c>
      <c r="C30" s="26">
        <f aca="true" t="shared" si="1" ref="C30:C37">B30*9.6</f>
        <v>6637.44</v>
      </c>
      <c r="D30" s="25">
        <f aca="true" t="shared" si="2" ref="D30:D37">B30*10.95</f>
        <v>7570.829999999999</v>
      </c>
      <c r="E30" s="26">
        <f aca="true" t="shared" si="3" ref="E30:E37">(C30*6)+(D30*6)</f>
        <v>85249.62</v>
      </c>
      <c r="F30" s="23">
        <f>3!N24+3!N25+3!N26+3!N27+3!N29+3!N30+3!N31+3!N34</f>
        <v>110221.77999999998</v>
      </c>
      <c r="G30" s="22">
        <f>3!N21+3!N22+3!N23+3!N32+3!N33+3!N35+3!N36</f>
        <v>11062.52</v>
      </c>
      <c r="H30" s="23">
        <f>3!N28</f>
        <v>0</v>
      </c>
      <c r="I30" s="41">
        <f aca="true" t="shared" si="4" ref="I30:I37">SUM(F30:H30)</f>
        <v>121284.29999999999</v>
      </c>
      <c r="L30" s="56"/>
      <c r="S30" s="100" t="s">
        <v>86</v>
      </c>
      <c r="T30" s="100">
        <f>2!Q30+3!Q30+4!Q30+5!Q30+6!Q30+7!Q30+8!Q30+'Мира 10'!Q30</f>
        <v>0</v>
      </c>
      <c r="U30" s="97"/>
      <c r="V30" s="98"/>
      <c r="W30" s="97" t="s">
        <v>144</v>
      </c>
      <c r="X30" s="97"/>
      <c r="Y30" s="97"/>
      <c r="Z30" s="97"/>
      <c r="AA30" s="97"/>
      <c r="AB30" s="97"/>
      <c r="AC30" s="97"/>
      <c r="AD30" s="97"/>
      <c r="AE30" s="97"/>
    </row>
    <row r="31" spans="1:31" ht="18.75">
      <c r="A31" s="33">
        <v>1</v>
      </c>
      <c r="B31" s="4">
        <v>156.3</v>
      </c>
      <c r="C31" s="26"/>
      <c r="D31" s="25"/>
      <c r="E31" s="26">
        <f t="shared" si="3"/>
        <v>0</v>
      </c>
      <c r="F31" s="4"/>
      <c r="G31" s="24">
        <f>'Жукова 1'!N21+'Жукова 1'!N22+'Жукова 1'!N23</f>
        <v>0</v>
      </c>
      <c r="H31" s="4"/>
      <c r="I31" s="27">
        <f>SUM(D31:H31)</f>
        <v>0</v>
      </c>
      <c r="S31" s="117" t="s">
        <v>87</v>
      </c>
      <c r="T31" s="115">
        <f>SUM(T21:T30)</f>
        <v>150502.1782</v>
      </c>
      <c r="U31" s="97"/>
      <c r="V31" s="98"/>
      <c r="W31" s="97" t="s">
        <v>149</v>
      </c>
      <c r="X31" s="97"/>
      <c r="Y31" s="97"/>
      <c r="Z31" s="97"/>
      <c r="AA31" s="97"/>
      <c r="AB31" s="97"/>
      <c r="AC31" s="97"/>
      <c r="AD31" s="97"/>
      <c r="AE31" s="97"/>
    </row>
    <row r="32" spans="1:31" ht="18.75">
      <c r="A32" s="33">
        <v>4</v>
      </c>
      <c r="B32" s="4">
        <v>725.4</v>
      </c>
      <c r="C32" s="26">
        <f t="shared" si="1"/>
        <v>6963.839999999999</v>
      </c>
      <c r="D32" s="25">
        <f t="shared" si="2"/>
        <v>7943.129999999999</v>
      </c>
      <c r="E32" s="26">
        <f t="shared" si="3"/>
        <v>89441.81999999999</v>
      </c>
      <c r="F32" s="4">
        <f>4!N23+4!N24+4!N26+4!N27+4!N29+4!N30+4!N31+4!N35</f>
        <v>116761.38999999998</v>
      </c>
      <c r="G32" s="24">
        <f>4!N21+4!N22+4!N25+4!N32+4!N33+4!N34+4!N36</f>
        <v>12105.29</v>
      </c>
      <c r="H32" s="4">
        <f>4!N28</f>
        <v>0</v>
      </c>
      <c r="I32" s="27">
        <f t="shared" si="4"/>
        <v>128866.68</v>
      </c>
      <c r="S32" s="97"/>
      <c r="T32" s="118"/>
      <c r="U32" s="97"/>
      <c r="V32" s="98" t="s">
        <v>169</v>
      </c>
      <c r="W32" s="97" t="s">
        <v>129</v>
      </c>
      <c r="X32" s="97"/>
      <c r="Y32" s="97"/>
      <c r="Z32" s="97"/>
      <c r="AA32" s="97"/>
      <c r="AB32" s="97"/>
      <c r="AC32" s="97"/>
      <c r="AD32" s="97"/>
      <c r="AE32" s="97"/>
    </row>
    <row r="33" spans="1:31" ht="18.75">
      <c r="A33" s="32">
        <v>5</v>
      </c>
      <c r="B33" s="23">
        <v>801.9</v>
      </c>
      <c r="C33" s="26">
        <f t="shared" si="1"/>
        <v>7698.24</v>
      </c>
      <c r="D33" s="25">
        <f t="shared" si="2"/>
        <v>8780.804999999998</v>
      </c>
      <c r="E33" s="26">
        <f t="shared" si="3"/>
        <v>98874.26999999999</v>
      </c>
      <c r="F33" s="23">
        <f>5!N23+5!N24+5!N26+5!N27+5!N29+5!N30+5!N31+5!N34</f>
        <v>123724</v>
      </c>
      <c r="G33" s="22">
        <f>5!N21+5!N22+5!N25+5!N32+5!N33+5!N36</f>
        <v>8342.27</v>
      </c>
      <c r="H33" s="23">
        <f>5!N28</f>
        <v>0</v>
      </c>
      <c r="I33" s="27">
        <f t="shared" si="4"/>
        <v>132066.27</v>
      </c>
      <c r="S33" s="97"/>
      <c r="T33" s="97"/>
      <c r="U33" s="97"/>
      <c r="V33" s="98"/>
      <c r="W33" s="97" t="s">
        <v>113</v>
      </c>
      <c r="X33" s="97"/>
      <c r="Y33" s="97"/>
      <c r="Z33" s="97"/>
      <c r="AA33" s="97"/>
      <c r="AB33" s="97"/>
      <c r="AC33" s="97"/>
      <c r="AD33" s="97"/>
      <c r="AE33" s="97"/>
    </row>
    <row r="34" spans="1:31" ht="18.75">
      <c r="A34" s="33">
        <v>6</v>
      </c>
      <c r="B34" s="4">
        <v>1266.8</v>
      </c>
      <c r="C34" s="26">
        <f t="shared" si="1"/>
        <v>12161.279999999999</v>
      </c>
      <c r="D34" s="25">
        <f t="shared" si="2"/>
        <v>13871.46</v>
      </c>
      <c r="E34" s="26">
        <f t="shared" si="3"/>
        <v>156196.44</v>
      </c>
      <c r="F34" s="4">
        <f>6!N23+6!N24+6!N26+6!N27+6!N29+6!N30+6!N31+6!N34</f>
        <v>188091.24000000002</v>
      </c>
      <c r="G34" s="24">
        <f>6!N21+6!N22+6!N25+6!N32+6!N33+6!N36</f>
        <v>8972.67</v>
      </c>
      <c r="H34" s="4">
        <f>6!N28</f>
        <v>0</v>
      </c>
      <c r="I34" s="27">
        <f t="shared" si="4"/>
        <v>197063.91000000003</v>
      </c>
      <c r="S34" s="97"/>
      <c r="T34" s="97"/>
      <c r="U34" s="97"/>
      <c r="V34" s="98"/>
      <c r="W34" s="97" t="s">
        <v>122</v>
      </c>
      <c r="X34" s="97"/>
      <c r="Y34" s="97"/>
      <c r="Z34" s="97"/>
      <c r="AA34" s="97"/>
      <c r="AB34" s="97"/>
      <c r="AC34" s="97"/>
      <c r="AD34" s="97"/>
      <c r="AE34" s="97"/>
    </row>
    <row r="35" spans="1:31" ht="18.75">
      <c r="A35" s="32">
        <v>7</v>
      </c>
      <c r="B35" s="23">
        <v>1300</v>
      </c>
      <c r="C35" s="26">
        <f t="shared" si="1"/>
        <v>12480</v>
      </c>
      <c r="D35" s="25">
        <f t="shared" si="2"/>
        <v>14234.999999999998</v>
      </c>
      <c r="E35" s="26">
        <f t="shared" si="3"/>
        <v>160290</v>
      </c>
      <c r="F35" s="23">
        <f>7!N22+7!N23+7!N26+7!N27+7!N29+7!N30+7!N31+7!N35</f>
        <v>193435.64</v>
      </c>
      <c r="G35" s="22">
        <f>7!N21+7!N24+7!N25+7!N32+7!N33+7!N34+7!N36</f>
        <v>8005.680000000001</v>
      </c>
      <c r="H35" s="23">
        <f>7!N28</f>
        <v>0</v>
      </c>
      <c r="I35" s="27">
        <f t="shared" si="4"/>
        <v>201441.32</v>
      </c>
      <c r="S35" s="97"/>
      <c r="T35" s="97"/>
      <c r="U35" s="97"/>
      <c r="V35" s="98"/>
      <c r="W35" s="97" t="s">
        <v>132</v>
      </c>
      <c r="X35" s="97"/>
      <c r="Y35" s="97"/>
      <c r="Z35" s="97"/>
      <c r="AA35" s="97"/>
      <c r="AB35" s="97"/>
      <c r="AC35" s="97"/>
      <c r="AD35" s="97"/>
      <c r="AE35" s="97"/>
    </row>
    <row r="36" spans="1:31" ht="18.75">
      <c r="A36" s="33">
        <v>8</v>
      </c>
      <c r="B36" s="4">
        <v>1285</v>
      </c>
      <c r="C36" s="26">
        <f t="shared" si="1"/>
        <v>12336</v>
      </c>
      <c r="D36" s="25">
        <f t="shared" si="2"/>
        <v>14070.749999999998</v>
      </c>
      <c r="E36" s="26">
        <f t="shared" si="3"/>
        <v>158440.5</v>
      </c>
      <c r="F36" s="4">
        <f>8!N22+8!N23+8!N26+8!N27+8!N29+8!N30+8!N31+8!N34</f>
        <v>190718.94</v>
      </c>
      <c r="G36" s="24">
        <f>8!N21+8!N24+8!N25+8!N32+8!N33+8!N36</f>
        <v>6510.49</v>
      </c>
      <c r="H36" s="4">
        <f>8!N28</f>
        <v>0</v>
      </c>
      <c r="I36" s="27">
        <f t="shared" si="4"/>
        <v>197229.43</v>
      </c>
      <c r="S36" s="97"/>
      <c r="T36" s="97"/>
      <c r="U36" s="97"/>
      <c r="V36" s="98"/>
      <c r="W36" s="97" t="s">
        <v>133</v>
      </c>
      <c r="X36" s="97"/>
      <c r="Y36" s="97"/>
      <c r="Z36" s="97"/>
      <c r="AA36" s="97"/>
      <c r="AB36" s="97"/>
      <c r="AC36" s="97"/>
      <c r="AD36" s="97"/>
      <c r="AE36" s="97"/>
    </row>
    <row r="37" spans="1:31" ht="18.75">
      <c r="A37" s="34" t="s">
        <v>71</v>
      </c>
      <c r="B37" s="28">
        <v>1251.8</v>
      </c>
      <c r="C37" s="26">
        <f t="shared" si="1"/>
        <v>12017.279999999999</v>
      </c>
      <c r="D37" s="25">
        <f t="shared" si="2"/>
        <v>13707.21</v>
      </c>
      <c r="E37" s="26">
        <f t="shared" si="3"/>
        <v>154346.94</v>
      </c>
      <c r="F37" s="28">
        <f>'Мира 10'!N22+'Мира 10'!N23+'Мира 10'!N26+'Мира 10'!N27+'Мира 10'!N29+'Мира 10'!N30+'Мира 10'!N31+'Мира 10'!N35</f>
        <v>203540.93999999997</v>
      </c>
      <c r="G37" s="29">
        <f>'Мира 10'!N21+'Мира 10'!N24+'Мира 10'!N25+'Мира 10'!N32+'Мира 10'!N33+'Мира 10'!N34+'Мира 10'!N36</f>
        <v>22659.670000000002</v>
      </c>
      <c r="H37" s="28">
        <f>'Мира 10'!N28</f>
        <v>0</v>
      </c>
      <c r="I37" s="27">
        <f t="shared" si="4"/>
        <v>226200.61</v>
      </c>
      <c r="S37" s="97"/>
      <c r="T37" s="97"/>
      <c r="U37" s="97"/>
      <c r="V37" s="98"/>
      <c r="W37" s="97" t="s">
        <v>137</v>
      </c>
      <c r="X37" s="97"/>
      <c r="Y37" s="97"/>
      <c r="Z37" s="97"/>
      <c r="AA37" s="97"/>
      <c r="AB37" s="97"/>
      <c r="AC37" s="97"/>
      <c r="AD37" s="97"/>
      <c r="AE37" s="97"/>
    </row>
    <row r="38" spans="1:31" ht="18.75">
      <c r="A38" s="35" t="s">
        <v>49</v>
      </c>
      <c r="B38" s="57">
        <f>SUM(B29:B37)</f>
        <v>7809.6</v>
      </c>
      <c r="C38" s="39">
        <f>SUM(C29:C37)</f>
        <v>73471.68</v>
      </c>
      <c r="D38" s="40">
        <f aca="true" t="shared" si="5" ref="D38:I38">SUM(D29:D37)</f>
        <v>83803.63499999998</v>
      </c>
      <c r="E38" s="39">
        <f t="shared" si="5"/>
        <v>943651.8899999999</v>
      </c>
      <c r="F38" s="40">
        <f>SUM(F29:F37)</f>
        <v>1175884.54</v>
      </c>
      <c r="G38" s="39">
        <f>SUM(G29:G37)</f>
        <v>85417.66</v>
      </c>
      <c r="H38" s="40">
        <f>SUM(H29:H37)</f>
        <v>0</v>
      </c>
      <c r="I38" s="40">
        <f t="shared" si="5"/>
        <v>1261302.1999999997</v>
      </c>
      <c r="S38" s="97"/>
      <c r="T38" s="97"/>
      <c r="U38" s="97"/>
      <c r="V38" s="98"/>
      <c r="W38" s="97" t="s">
        <v>140</v>
      </c>
      <c r="X38" s="97"/>
      <c r="Y38" s="97"/>
      <c r="Z38" s="97"/>
      <c r="AA38" s="97"/>
      <c r="AB38" s="97"/>
      <c r="AC38" s="97"/>
      <c r="AD38" s="97"/>
      <c r="AE38" s="97"/>
    </row>
    <row r="39" spans="19:31" ht="18.75">
      <c r="S39" s="97"/>
      <c r="T39" s="97"/>
      <c r="U39" s="97"/>
      <c r="V39" s="98"/>
      <c r="W39" s="97" t="s">
        <v>142</v>
      </c>
      <c r="X39" s="97"/>
      <c r="Y39" s="97"/>
      <c r="Z39" s="97"/>
      <c r="AA39" s="97"/>
      <c r="AB39" s="97"/>
      <c r="AC39" s="97"/>
      <c r="AD39" s="97"/>
      <c r="AE39" s="97"/>
    </row>
    <row r="40" spans="19:31" ht="18.75">
      <c r="S40" s="97"/>
      <c r="T40" s="97"/>
      <c r="U40" s="97"/>
      <c r="V40" s="98" t="s">
        <v>170</v>
      </c>
      <c r="W40" s="97" t="s">
        <v>157</v>
      </c>
      <c r="X40" s="97"/>
      <c r="Y40" s="97"/>
      <c r="Z40" s="97"/>
      <c r="AA40" s="97"/>
      <c r="AB40" s="97"/>
      <c r="AC40" s="97"/>
      <c r="AD40" s="97"/>
      <c r="AE40" s="97"/>
    </row>
    <row r="41" spans="19:31" ht="18.75">
      <c r="S41" s="97"/>
      <c r="T41" s="97"/>
      <c r="U41" s="97"/>
      <c r="V41" s="98"/>
      <c r="W41" s="97" t="s">
        <v>107</v>
      </c>
      <c r="X41" s="97"/>
      <c r="Y41" s="97"/>
      <c r="Z41" s="97"/>
      <c r="AA41" s="97"/>
      <c r="AB41" s="97"/>
      <c r="AC41" s="97"/>
      <c r="AD41" s="97"/>
      <c r="AE41" s="97"/>
    </row>
    <row r="42" spans="19:31" ht="18.75">
      <c r="S42" s="97"/>
      <c r="T42" s="97"/>
      <c r="U42" s="97"/>
      <c r="V42" s="98"/>
      <c r="W42" s="97" t="s">
        <v>117</v>
      </c>
      <c r="X42" s="97"/>
      <c r="Y42" s="97"/>
      <c r="Z42" s="97"/>
      <c r="AA42" s="97"/>
      <c r="AB42" s="97"/>
      <c r="AC42" s="97"/>
      <c r="AD42" s="97"/>
      <c r="AE42" s="97"/>
    </row>
    <row r="43" spans="19:31" ht="18.75">
      <c r="S43" s="97"/>
      <c r="T43" s="97"/>
      <c r="U43" s="97"/>
      <c r="V43" s="98"/>
      <c r="W43" s="97" t="s">
        <v>112</v>
      </c>
      <c r="X43" s="97"/>
      <c r="Y43" s="97"/>
      <c r="Z43" s="97"/>
      <c r="AA43" s="97"/>
      <c r="AB43" s="97"/>
      <c r="AC43" s="97"/>
      <c r="AD43" s="97"/>
      <c r="AE43" s="97"/>
    </row>
    <row r="44" spans="19:31" ht="18.75">
      <c r="S44" s="97"/>
      <c r="T44" s="97"/>
      <c r="U44" s="97"/>
      <c r="V44" s="98"/>
      <c r="W44" s="97" t="s">
        <v>125</v>
      </c>
      <c r="X44" s="97"/>
      <c r="Y44" s="97"/>
      <c r="Z44" s="97"/>
      <c r="AA44" s="97"/>
      <c r="AB44" s="97"/>
      <c r="AC44" s="97"/>
      <c r="AD44" s="97"/>
      <c r="AE44" s="97"/>
    </row>
    <row r="45" spans="19:31" ht="18.75">
      <c r="S45" s="97"/>
      <c r="T45" s="97"/>
      <c r="U45" s="97"/>
      <c r="V45" s="98"/>
      <c r="W45" s="97" t="s">
        <v>126</v>
      </c>
      <c r="X45" s="97"/>
      <c r="Y45" s="97"/>
      <c r="Z45" s="97"/>
      <c r="AA45" s="97"/>
      <c r="AB45" s="97"/>
      <c r="AC45" s="97"/>
      <c r="AD45" s="97"/>
      <c r="AE45" s="97"/>
    </row>
    <row r="46" spans="19:31" ht="18.75">
      <c r="S46" s="97"/>
      <c r="T46" s="97"/>
      <c r="U46" s="97"/>
      <c r="V46" s="98"/>
      <c r="W46" s="97" t="s">
        <v>127</v>
      </c>
      <c r="X46" s="97"/>
      <c r="Y46" s="97"/>
      <c r="Z46" s="97"/>
      <c r="AA46" s="97"/>
      <c r="AB46" s="97"/>
      <c r="AC46" s="97"/>
      <c r="AD46" s="97"/>
      <c r="AE46" s="97"/>
    </row>
    <row r="47" spans="19:31" ht="18.75">
      <c r="S47" s="97"/>
      <c r="T47" s="97"/>
      <c r="U47" s="97"/>
      <c r="V47" s="98"/>
      <c r="W47" s="97" t="s">
        <v>134</v>
      </c>
      <c r="X47" s="97"/>
      <c r="Y47" s="97"/>
      <c r="Z47" s="97"/>
      <c r="AA47" s="97"/>
      <c r="AB47" s="97"/>
      <c r="AC47" s="97"/>
      <c r="AD47" s="97"/>
      <c r="AE47" s="97"/>
    </row>
    <row r="48" spans="19:31" ht="18.75">
      <c r="S48" s="97"/>
      <c r="T48" s="97"/>
      <c r="U48" s="97"/>
      <c r="V48" s="98"/>
      <c r="W48" s="97" t="s">
        <v>141</v>
      </c>
      <c r="X48" s="97"/>
      <c r="Y48" s="97"/>
      <c r="Z48" s="97"/>
      <c r="AA48" s="97"/>
      <c r="AB48" s="97"/>
      <c r="AC48" s="97"/>
      <c r="AD48" s="97"/>
      <c r="AE48" s="97"/>
    </row>
    <row r="49" spans="19:31" ht="18.75">
      <c r="S49" s="97"/>
      <c r="T49" s="97"/>
      <c r="U49" s="97"/>
      <c r="V49" s="98"/>
      <c r="W49" s="97" t="s">
        <v>150</v>
      </c>
      <c r="X49" s="97"/>
      <c r="Y49" s="97"/>
      <c r="Z49" s="97"/>
      <c r="AA49" s="97"/>
      <c r="AB49" s="97"/>
      <c r="AC49" s="97"/>
      <c r="AD49" s="97"/>
      <c r="AE49" s="97"/>
    </row>
    <row r="50" spans="19:31" ht="18.75">
      <c r="S50" s="97"/>
      <c r="T50" s="97"/>
      <c r="U50" s="97"/>
      <c r="V50" s="98"/>
      <c r="W50" s="97" t="s">
        <v>155</v>
      </c>
      <c r="X50" s="97"/>
      <c r="Y50" s="97"/>
      <c r="Z50" s="97"/>
      <c r="AA50" s="97"/>
      <c r="AB50" s="97"/>
      <c r="AC50" s="97"/>
      <c r="AD50" s="97"/>
      <c r="AE50" s="97"/>
    </row>
    <row r="51" spans="19:31" ht="18.75">
      <c r="S51" s="97"/>
      <c r="T51" s="97"/>
      <c r="U51" s="97"/>
      <c r="V51" s="98" t="s">
        <v>171</v>
      </c>
      <c r="W51" s="97" t="s">
        <v>104</v>
      </c>
      <c r="X51" s="97"/>
      <c r="Y51" s="97"/>
      <c r="Z51" s="97"/>
      <c r="AA51" s="97"/>
      <c r="AB51" s="97"/>
      <c r="AC51" s="97"/>
      <c r="AD51" s="97"/>
      <c r="AE51" s="97"/>
    </row>
    <row r="52" spans="19:31" ht="18">
      <c r="S52" s="97"/>
      <c r="T52" s="97"/>
      <c r="U52" s="97"/>
      <c r="V52" s="97"/>
      <c r="W52" s="97" t="s">
        <v>106</v>
      </c>
      <c r="X52" s="97"/>
      <c r="Y52" s="97"/>
      <c r="Z52" s="97"/>
      <c r="AA52" s="97"/>
      <c r="AB52" s="97"/>
      <c r="AC52" s="97"/>
      <c r="AD52" s="97"/>
      <c r="AE52" s="97"/>
    </row>
    <row r="53" spans="19:31" ht="18">
      <c r="S53" s="97"/>
      <c r="T53" s="97"/>
      <c r="U53" s="97"/>
      <c r="V53" s="97"/>
      <c r="W53" s="97" t="s">
        <v>115</v>
      </c>
      <c r="X53" s="97"/>
      <c r="Y53" s="97"/>
      <c r="Z53" s="97"/>
      <c r="AA53" s="97"/>
      <c r="AB53" s="97"/>
      <c r="AC53" s="97"/>
      <c r="AD53" s="97"/>
      <c r="AE53" s="97"/>
    </row>
    <row r="54" spans="19:31" ht="18">
      <c r="S54" s="97"/>
      <c r="T54" s="97"/>
      <c r="U54" s="97"/>
      <c r="V54" s="97"/>
      <c r="W54" s="97" t="s">
        <v>120</v>
      </c>
      <c r="X54" s="97"/>
      <c r="Y54" s="97"/>
      <c r="Z54" s="97"/>
      <c r="AA54" s="97"/>
      <c r="AB54" s="97"/>
      <c r="AC54" s="97"/>
      <c r="AD54" s="97"/>
      <c r="AE54" s="97"/>
    </row>
    <row r="55" spans="19:31" ht="18">
      <c r="S55" s="97"/>
      <c r="T55" s="97"/>
      <c r="U55" s="97"/>
      <c r="V55" s="97"/>
      <c r="W55" s="97" t="s">
        <v>130</v>
      </c>
      <c r="X55" s="97"/>
      <c r="Y55" s="97"/>
      <c r="Z55" s="97"/>
      <c r="AA55" s="97"/>
      <c r="AB55" s="97"/>
      <c r="AC55" s="97"/>
      <c r="AD55" s="97"/>
      <c r="AE55" s="97"/>
    </row>
    <row r="56" spans="19:31" ht="18">
      <c r="S56" s="97"/>
      <c r="T56" s="97"/>
      <c r="U56" s="97"/>
      <c r="V56" s="97"/>
      <c r="W56" s="97" t="s">
        <v>137</v>
      </c>
      <c r="X56" s="97"/>
      <c r="Y56" s="97"/>
      <c r="Z56" s="97"/>
      <c r="AA56" s="97"/>
      <c r="AB56" s="97"/>
      <c r="AC56" s="97"/>
      <c r="AD56" s="97"/>
      <c r="AE56" s="97"/>
    </row>
    <row r="57" spans="19:31" ht="18">
      <c r="S57" s="97"/>
      <c r="T57" s="97"/>
      <c r="U57" s="97"/>
      <c r="V57" s="97"/>
      <c r="W57" s="97" t="s">
        <v>139</v>
      </c>
      <c r="X57" s="97"/>
      <c r="Y57" s="97"/>
      <c r="Z57" s="97"/>
      <c r="AA57" s="97"/>
      <c r="AB57" s="97"/>
      <c r="AC57" s="97"/>
      <c r="AD57" s="97"/>
      <c r="AE57" s="97"/>
    </row>
    <row r="58" spans="19:31" ht="18">
      <c r="S58" s="97"/>
      <c r="T58" s="97"/>
      <c r="U58" s="97"/>
      <c r="V58" s="97"/>
      <c r="W58" s="97" t="s">
        <v>156</v>
      </c>
      <c r="X58" s="97"/>
      <c r="Y58" s="97"/>
      <c r="Z58" s="97"/>
      <c r="AA58" s="97"/>
      <c r="AB58" s="97"/>
      <c r="AC58" s="97"/>
      <c r="AD58" s="97"/>
      <c r="AE58" s="97"/>
    </row>
    <row r="59" spans="19:31" ht="18">
      <c r="S59" s="97"/>
      <c r="T59" s="97"/>
      <c r="U59" s="97"/>
      <c r="V59" s="97"/>
      <c r="W59" s="97" t="s">
        <v>159</v>
      </c>
      <c r="X59" s="97"/>
      <c r="Y59" s="97"/>
      <c r="Z59" s="97"/>
      <c r="AA59" s="97"/>
      <c r="AB59" s="97"/>
      <c r="AC59" s="97"/>
      <c r="AD59" s="97"/>
      <c r="AE59" s="97"/>
    </row>
    <row r="60" spans="19:31" ht="18.75">
      <c r="S60" s="97"/>
      <c r="T60" s="97"/>
      <c r="U60" s="97"/>
      <c r="V60" s="98" t="s">
        <v>172</v>
      </c>
      <c r="W60" s="97" t="s">
        <v>102</v>
      </c>
      <c r="X60" s="97"/>
      <c r="Y60" s="97"/>
      <c r="Z60" s="97"/>
      <c r="AA60" s="97"/>
      <c r="AB60" s="97"/>
      <c r="AC60" s="97"/>
      <c r="AD60" s="97"/>
      <c r="AE60" s="97"/>
    </row>
    <row r="61" spans="19:31" ht="18">
      <c r="S61" s="97"/>
      <c r="T61" s="97"/>
      <c r="U61" s="97"/>
      <c r="V61" s="97"/>
      <c r="W61" s="97" t="s">
        <v>110</v>
      </c>
      <c r="X61" s="97"/>
      <c r="Y61" s="97"/>
      <c r="Z61" s="97"/>
      <c r="AA61" s="97"/>
      <c r="AB61" s="97"/>
      <c r="AC61" s="97"/>
      <c r="AD61" s="97"/>
      <c r="AE61" s="97"/>
    </row>
    <row r="62" spans="19:31" ht="18">
      <c r="S62" s="97"/>
      <c r="T62" s="97"/>
      <c r="U62" s="97"/>
      <c r="V62" s="97"/>
      <c r="W62" s="97" t="s">
        <v>162</v>
      </c>
      <c r="X62" s="97"/>
      <c r="Y62" s="97"/>
      <c r="Z62" s="97"/>
      <c r="AA62" s="97"/>
      <c r="AB62" s="97"/>
      <c r="AC62" s="97"/>
      <c r="AD62" s="97"/>
      <c r="AE62" s="97"/>
    </row>
    <row r="63" spans="19:31" ht="18">
      <c r="S63" s="97"/>
      <c r="T63" s="97"/>
      <c r="U63" s="97"/>
      <c r="V63" s="97"/>
      <c r="W63" s="97" t="s">
        <v>128</v>
      </c>
      <c r="X63" s="97"/>
      <c r="Y63" s="97"/>
      <c r="Z63" s="97"/>
      <c r="AA63" s="97"/>
      <c r="AB63" s="97"/>
      <c r="AC63" s="97"/>
      <c r="AD63" s="97"/>
      <c r="AE63" s="97"/>
    </row>
    <row r="64" spans="19:31" ht="18">
      <c r="S64" s="97"/>
      <c r="T64" s="97"/>
      <c r="U64" s="97"/>
      <c r="V64" s="97"/>
      <c r="W64" s="97" t="s">
        <v>123</v>
      </c>
      <c r="X64" s="97"/>
      <c r="Y64" s="97"/>
      <c r="Z64" s="97"/>
      <c r="AA64" s="97"/>
      <c r="AB64" s="97"/>
      <c r="AC64" s="97"/>
      <c r="AD64" s="97"/>
      <c r="AE64" s="97"/>
    </row>
    <row r="65" spans="19:31" ht="18">
      <c r="S65" s="97"/>
      <c r="T65" s="97"/>
      <c r="U65" s="97"/>
      <c r="V65" s="97"/>
      <c r="W65" s="97" t="s">
        <v>118</v>
      </c>
      <c r="X65" s="97"/>
      <c r="Y65" s="97"/>
      <c r="Z65" s="97"/>
      <c r="AA65" s="97"/>
      <c r="AB65" s="97"/>
      <c r="AC65" s="97"/>
      <c r="AD65" s="97"/>
      <c r="AE65" s="97"/>
    </row>
    <row r="66" spans="19:31" ht="18">
      <c r="S66" s="97"/>
      <c r="T66" s="97"/>
      <c r="U66" s="97"/>
      <c r="V66" s="97"/>
      <c r="W66" s="97" t="s">
        <v>119</v>
      </c>
      <c r="X66" s="97"/>
      <c r="Y66" s="97"/>
      <c r="Z66" s="97"/>
      <c r="AA66" s="97"/>
      <c r="AB66" s="97"/>
      <c r="AC66" s="97"/>
      <c r="AD66" s="97"/>
      <c r="AE66" s="97"/>
    </row>
    <row r="67" spans="19:31" ht="18">
      <c r="S67" s="97"/>
      <c r="T67" s="97"/>
      <c r="U67" s="97"/>
      <c r="V67" s="97"/>
      <c r="W67" s="97" t="s">
        <v>161</v>
      </c>
      <c r="X67" s="97"/>
      <c r="Y67" s="97"/>
      <c r="Z67" s="97"/>
      <c r="AA67" s="97"/>
      <c r="AB67" s="97"/>
      <c r="AC67" s="97"/>
      <c r="AD67" s="97"/>
      <c r="AE67" s="97"/>
    </row>
    <row r="68" spans="19:31" ht="18">
      <c r="S68" s="97"/>
      <c r="T68" s="97"/>
      <c r="U68" s="97"/>
      <c r="V68" s="97"/>
      <c r="W68" s="97" t="s">
        <v>160</v>
      </c>
      <c r="X68" s="97"/>
      <c r="Y68" s="97"/>
      <c r="Z68" s="97"/>
      <c r="AA68" s="97"/>
      <c r="AB68" s="97"/>
      <c r="AC68" s="97"/>
      <c r="AD68" s="97"/>
      <c r="AE68" s="97"/>
    </row>
    <row r="69" spans="19:31" ht="18">
      <c r="S69" s="97"/>
      <c r="T69" s="97"/>
      <c r="U69" s="97"/>
      <c r="V69" s="97"/>
      <c r="W69" s="97" t="s">
        <v>163</v>
      </c>
      <c r="X69" s="97"/>
      <c r="Y69" s="97"/>
      <c r="Z69" s="97"/>
      <c r="AA69" s="97"/>
      <c r="AB69" s="97"/>
      <c r="AC69" s="97"/>
      <c r="AD69" s="97"/>
      <c r="AE69" s="97"/>
    </row>
  </sheetData>
  <sheetProtection/>
  <printOptions/>
  <pageMargins left="0.75" right="0.75" top="1" bottom="1" header="0.5" footer="0.5"/>
  <pageSetup horizontalDpi="600" verticalDpi="600" orientation="landscape" paperSize="9" scale="65" r:id="rId1"/>
  <rowBreaks count="1" manualBreakCount="1">
    <brk id="38" max="32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22" sqref="B22"/>
    </sheetView>
  </sheetViews>
  <sheetFormatPr defaultColWidth="9.140625" defaultRowHeight="12.75"/>
  <cols>
    <col min="1" max="1" width="22.421875" style="0" customWidth="1"/>
    <col min="16" max="16" width="29.8515625" style="0" customWidth="1"/>
    <col min="17" max="17" width="16.421875" style="0" customWidth="1"/>
    <col min="28" max="28" width="15.8515625" style="0" customWidth="1"/>
  </cols>
  <sheetData>
    <row r="1" ht="12.75">
      <c r="A1" s="42" t="s">
        <v>175</v>
      </c>
    </row>
    <row r="2" spans="1:20" ht="15">
      <c r="A2" s="1" t="s">
        <v>90</v>
      </c>
      <c r="E2" t="s">
        <v>0</v>
      </c>
      <c r="H2" s="2">
        <v>333</v>
      </c>
      <c r="P2" s="1" t="s">
        <v>76</v>
      </c>
      <c r="Q2" s="66"/>
      <c r="R2" s="66"/>
      <c r="S2" s="66"/>
      <c r="T2" s="66"/>
    </row>
    <row r="3" spans="16:20" ht="15">
      <c r="P3" s="66"/>
      <c r="Q3" s="66"/>
      <c r="R3" s="66"/>
      <c r="S3" s="66"/>
      <c r="T3" s="66"/>
    </row>
    <row r="4" spans="1:20" ht="15.75">
      <c r="A4" s="56" t="s">
        <v>68</v>
      </c>
      <c r="B4" s="56"/>
      <c r="C4" s="90">
        <f>'[2]2'!$N$16</f>
        <v>5079.940999999984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66" t="s">
        <v>174</v>
      </c>
      <c r="Q4" s="67">
        <f>C4</f>
        <v>5079.940999999984</v>
      </c>
      <c r="R4" s="66"/>
      <c r="S4" s="66"/>
      <c r="T4" s="66"/>
    </row>
    <row r="5" spans="1:20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66"/>
      <c r="Q5" s="66"/>
      <c r="R5" s="66"/>
      <c r="S5" s="66"/>
      <c r="T5" s="66"/>
    </row>
    <row r="6" spans="1:20" ht="15.75">
      <c r="A6" s="91"/>
      <c r="B6" s="92" t="s">
        <v>1</v>
      </c>
      <c r="C6" s="92" t="s">
        <v>2</v>
      </c>
      <c r="D6" s="92" t="s">
        <v>3</v>
      </c>
      <c r="E6" s="92" t="s">
        <v>4</v>
      </c>
      <c r="F6" s="92" t="s">
        <v>5</v>
      </c>
      <c r="G6" s="92" t="s">
        <v>6</v>
      </c>
      <c r="H6" s="92" t="s">
        <v>7</v>
      </c>
      <c r="I6" s="92" t="s">
        <v>8</v>
      </c>
      <c r="J6" s="92" t="s">
        <v>9</v>
      </c>
      <c r="K6" s="92" t="s">
        <v>10</v>
      </c>
      <c r="L6" s="92" t="s">
        <v>11</v>
      </c>
      <c r="M6" s="92" t="s">
        <v>12</v>
      </c>
      <c r="N6" s="93" t="s">
        <v>13</v>
      </c>
      <c r="P6" s="68"/>
      <c r="Q6" s="68" t="s">
        <v>13</v>
      </c>
      <c r="R6" s="66"/>
      <c r="S6" s="66"/>
      <c r="T6" s="66"/>
    </row>
    <row r="7" spans="1:20" ht="15.75">
      <c r="A7" s="46" t="s">
        <v>14</v>
      </c>
      <c r="B7" s="46">
        <v>3189.12</v>
      </c>
      <c r="C7" s="46">
        <v>3189.12</v>
      </c>
      <c r="D7" s="46">
        <v>3189.12</v>
      </c>
      <c r="E7" s="46">
        <v>3189.12</v>
      </c>
      <c r="F7" s="46">
        <v>3189.12</v>
      </c>
      <c r="G7" s="46">
        <v>3189.12</v>
      </c>
      <c r="H7" s="46">
        <v>3189.12</v>
      </c>
      <c r="I7" s="46">
        <v>3189.12</v>
      </c>
      <c r="J7" s="46">
        <v>3624.48</v>
      </c>
      <c r="K7" s="46">
        <v>3624.48</v>
      </c>
      <c r="L7" s="46">
        <v>3624.48</v>
      </c>
      <c r="M7" s="46">
        <v>3624.48</v>
      </c>
      <c r="N7" s="47">
        <f>SUM(B7:M7)</f>
        <v>40010.88</v>
      </c>
      <c r="P7" s="69" t="s">
        <v>14</v>
      </c>
      <c r="Q7" s="70">
        <f>N7</f>
        <v>40010.88</v>
      </c>
      <c r="R7" s="66"/>
      <c r="S7" s="66"/>
      <c r="T7" s="66"/>
    </row>
    <row r="8" spans="1:20" ht="15.75">
      <c r="A8" s="92"/>
      <c r="B8" s="92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7"/>
      <c r="P8" s="68"/>
      <c r="Q8" s="68"/>
      <c r="R8" s="66"/>
      <c r="S8" s="66"/>
      <c r="T8" s="66"/>
    </row>
    <row r="9" spans="1:20" ht="15.75">
      <c r="A9" s="49" t="s">
        <v>15</v>
      </c>
      <c r="B9" s="49">
        <v>2160.47</v>
      </c>
      <c r="C9" s="49">
        <v>3629.13</v>
      </c>
      <c r="D9" s="49">
        <v>2196.52</v>
      </c>
      <c r="E9" s="49">
        <v>1801.67</v>
      </c>
      <c r="F9" s="49">
        <v>2134.46</v>
      </c>
      <c r="G9" s="49">
        <v>3193.06</v>
      </c>
      <c r="H9" s="49">
        <v>4333.67</v>
      </c>
      <c r="I9" s="49">
        <v>4019.91</v>
      </c>
      <c r="J9" s="49">
        <v>2210.61</v>
      </c>
      <c r="K9" s="49">
        <v>3206.27</v>
      </c>
      <c r="L9" s="49">
        <v>3864.1</v>
      </c>
      <c r="M9" s="49">
        <v>3030.03</v>
      </c>
      <c r="N9" s="47">
        <f>SUM(B9:M9)</f>
        <v>35779.9</v>
      </c>
      <c r="P9" s="71" t="s">
        <v>15</v>
      </c>
      <c r="Q9" s="72">
        <f>N9</f>
        <v>35779.9</v>
      </c>
      <c r="R9" s="66"/>
      <c r="S9" s="66"/>
      <c r="T9" s="66"/>
    </row>
    <row r="10" spans="1:20" ht="15.75">
      <c r="A10" s="92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47"/>
      <c r="O10" s="61"/>
      <c r="P10" s="73"/>
      <c r="Q10" s="74"/>
      <c r="R10" s="66"/>
      <c r="S10" s="66"/>
      <c r="T10" s="66"/>
    </row>
    <row r="11" spans="1:20" ht="15.75">
      <c r="A11" s="9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47"/>
      <c r="P11" s="66" t="s">
        <v>173</v>
      </c>
      <c r="Q11" s="75"/>
      <c r="R11" s="66"/>
      <c r="S11" s="66"/>
      <c r="T11" s="66"/>
    </row>
    <row r="12" spans="1:20" ht="15.75">
      <c r="A12" s="45" t="s">
        <v>16</v>
      </c>
      <c r="B12" s="45">
        <f>SUM(B36)</f>
        <v>5464.88</v>
      </c>
      <c r="C12" s="45">
        <f>SUM(C36)</f>
        <v>4444.84</v>
      </c>
      <c r="D12" s="45">
        <f>SUM(D36)</f>
        <v>4829.51</v>
      </c>
      <c r="E12" s="45">
        <f>SUM(E36)</f>
        <v>4304.05</v>
      </c>
      <c r="F12" s="45">
        <f>F36</f>
        <v>4444.73</v>
      </c>
      <c r="G12" s="45">
        <f>SUM(G36)</f>
        <v>4526.660000000001</v>
      </c>
      <c r="H12" s="45">
        <f>SUM(H36)</f>
        <v>3923.7999999999997</v>
      </c>
      <c r="I12" s="45">
        <f>SUM(I36)</f>
        <v>4600.97</v>
      </c>
      <c r="J12" s="45">
        <f>SUM(J36)</f>
        <v>3053.13</v>
      </c>
      <c r="K12" s="45">
        <f>K36</f>
        <v>4584.2</v>
      </c>
      <c r="L12" s="45">
        <f>L36</f>
        <v>8190.67</v>
      </c>
      <c r="M12" s="45">
        <f>M36</f>
        <v>4782.240000000001</v>
      </c>
      <c r="N12" s="47">
        <f>SUM(B12:M12)</f>
        <v>57149.67999999999</v>
      </c>
      <c r="P12" s="76" t="s">
        <v>30</v>
      </c>
      <c r="Q12" s="77">
        <f>Q7+Q4-Q9</f>
        <v>9310.92099999998</v>
      </c>
      <c r="R12" s="66"/>
      <c r="S12" s="66"/>
      <c r="T12" s="66"/>
    </row>
    <row r="13" spans="1:20" ht="15">
      <c r="A13" s="92"/>
      <c r="B13" s="92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7"/>
      <c r="P13" s="66"/>
      <c r="Q13" s="66"/>
      <c r="R13" s="66"/>
      <c r="S13" s="66"/>
      <c r="T13" s="66"/>
    </row>
    <row r="14" spans="1:20" ht="15.75">
      <c r="A14" s="46" t="s">
        <v>17</v>
      </c>
      <c r="B14" s="46">
        <f aca="true" t="shared" si="0" ref="B14:G14">B9-B12</f>
        <v>-3304.4100000000003</v>
      </c>
      <c r="C14" s="46">
        <f t="shared" si="0"/>
        <v>-815.71</v>
      </c>
      <c r="D14" s="46">
        <f t="shared" si="0"/>
        <v>-2632.9900000000002</v>
      </c>
      <c r="E14" s="46">
        <f t="shared" si="0"/>
        <v>-2502.38</v>
      </c>
      <c r="F14" s="46">
        <f t="shared" si="0"/>
        <v>-2310.2699999999995</v>
      </c>
      <c r="G14" s="46">
        <f t="shared" si="0"/>
        <v>-1333.6000000000008</v>
      </c>
      <c r="H14" s="46">
        <f aca="true" t="shared" si="1" ref="H14:M14">H9-H12</f>
        <v>409.87000000000035</v>
      </c>
      <c r="I14" s="46">
        <f t="shared" si="1"/>
        <v>-581.0600000000004</v>
      </c>
      <c r="J14" s="46">
        <f t="shared" si="1"/>
        <v>-842.52</v>
      </c>
      <c r="K14" s="46">
        <f t="shared" si="1"/>
        <v>-1377.9299999999998</v>
      </c>
      <c r="L14" s="46">
        <f t="shared" si="1"/>
        <v>-4326.57</v>
      </c>
      <c r="M14" s="46">
        <f t="shared" si="1"/>
        <v>-1752.2100000000005</v>
      </c>
      <c r="N14" s="47">
        <f>SUM(B14:M14)</f>
        <v>-21369.780000000002</v>
      </c>
      <c r="P14" s="78"/>
      <c r="Q14" s="78"/>
      <c r="R14" s="66"/>
      <c r="S14" s="66"/>
      <c r="T14" s="66"/>
    </row>
    <row r="15" spans="1:20" ht="15.75">
      <c r="A15" s="95"/>
      <c r="B15" s="95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7"/>
      <c r="P15" s="78"/>
      <c r="Q15" s="78"/>
      <c r="R15" s="66"/>
      <c r="S15" s="66"/>
      <c r="T15" s="66"/>
    </row>
    <row r="16" spans="1:20" ht="15.75">
      <c r="A16" s="53" t="s">
        <v>30</v>
      </c>
      <c r="B16" s="52">
        <f>C4+B7-B9</f>
        <v>6108.590999999984</v>
      </c>
      <c r="C16" s="53">
        <f aca="true" t="shared" si="2" ref="C16:H16">B16+C7-C9</f>
        <v>5668.580999999985</v>
      </c>
      <c r="D16" s="52">
        <f t="shared" si="2"/>
        <v>6661.180999999984</v>
      </c>
      <c r="E16" s="53">
        <f t="shared" si="2"/>
        <v>8048.630999999985</v>
      </c>
      <c r="F16" s="52">
        <f t="shared" si="2"/>
        <v>9103.290999999987</v>
      </c>
      <c r="G16" s="53">
        <f t="shared" si="2"/>
        <v>9099.350999999986</v>
      </c>
      <c r="H16" s="52">
        <f t="shared" si="2"/>
        <v>7954.800999999987</v>
      </c>
      <c r="I16" s="53">
        <f>H16+I7-I9</f>
        <v>7124.010999999988</v>
      </c>
      <c r="J16" s="52">
        <f>I16+J7-J9</f>
        <v>8537.880999999987</v>
      </c>
      <c r="K16" s="53">
        <f>J16+K7-K9</f>
        <v>8956.090999999986</v>
      </c>
      <c r="L16" s="52">
        <f>K16+L7-L9</f>
        <v>8716.470999999985</v>
      </c>
      <c r="M16" s="53">
        <f>L16+M7-M9</f>
        <v>9310.920999999984</v>
      </c>
      <c r="N16" s="47">
        <f>C4+N7-N9</f>
        <v>9310.92099999998</v>
      </c>
      <c r="P16" s="79" t="s">
        <v>77</v>
      </c>
      <c r="Q16" s="80">
        <f>N12</f>
        <v>57149.67999999999</v>
      </c>
      <c r="R16" s="81" t="s">
        <v>78</v>
      </c>
      <c r="S16" s="66"/>
      <c r="T16" s="66"/>
    </row>
    <row r="17" spans="16:20" ht="15">
      <c r="P17" s="66"/>
      <c r="Q17" s="66"/>
      <c r="R17" s="66"/>
      <c r="S17" s="66"/>
      <c r="T17" s="66"/>
    </row>
    <row r="18" spans="1:20" ht="15">
      <c r="A18" s="5" t="s">
        <v>18</v>
      </c>
      <c r="P18" s="1" t="s">
        <v>79</v>
      </c>
      <c r="Q18" s="66"/>
      <c r="R18" s="66"/>
      <c r="S18" s="66"/>
      <c r="T18" s="66" t="s">
        <v>80</v>
      </c>
    </row>
    <row r="19" spans="16:20" ht="15">
      <c r="P19" s="66"/>
      <c r="Q19" s="66"/>
      <c r="R19" s="66"/>
      <c r="S19" s="66"/>
      <c r="T19" s="66" t="s">
        <v>124</v>
      </c>
    </row>
    <row r="20" spans="1:20" ht="15">
      <c r="A20" s="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/>
      <c r="P20" s="82" t="s">
        <v>19</v>
      </c>
      <c r="Q20" s="83"/>
      <c r="R20" s="66"/>
      <c r="S20" s="66"/>
      <c r="T20" s="66" t="s">
        <v>152</v>
      </c>
    </row>
    <row r="21" spans="1:20" ht="15.75">
      <c r="A21" s="4" t="s">
        <v>25</v>
      </c>
      <c r="B21" s="4">
        <v>143.11</v>
      </c>
      <c r="C21" s="4">
        <v>135.76</v>
      </c>
      <c r="D21" s="4">
        <v>135.76</v>
      </c>
      <c r="E21" s="4">
        <v>147.31</v>
      </c>
      <c r="F21" s="4">
        <v>134.19</v>
      </c>
      <c r="G21" s="4">
        <v>149.01</v>
      </c>
      <c r="H21" s="4">
        <v>134.19</v>
      </c>
      <c r="I21" s="4">
        <v>146.93</v>
      </c>
      <c r="J21" s="4">
        <v>147.31</v>
      </c>
      <c r="K21" s="4">
        <v>157.93</v>
      </c>
      <c r="L21" s="4">
        <v>147.94</v>
      </c>
      <c r="M21" s="4">
        <v>214.34</v>
      </c>
      <c r="N21" s="7">
        <f aca="true" t="shared" si="3" ref="N21:N27">SUM(B21:M21)</f>
        <v>1793.7800000000002</v>
      </c>
      <c r="P21" s="84" t="s">
        <v>81</v>
      </c>
      <c r="Q21" s="85">
        <f>(Q23+Q24+Q22)*18%</f>
        <v>1320.6924</v>
      </c>
      <c r="R21" s="66"/>
      <c r="S21" s="66"/>
      <c r="T21" s="66" t="s">
        <v>153</v>
      </c>
    </row>
    <row r="22" spans="1:20" ht="15.75">
      <c r="A22" s="4" t="s">
        <v>37</v>
      </c>
      <c r="B22" s="4">
        <v>644.84</v>
      </c>
      <c r="C22" s="4">
        <v>824.51</v>
      </c>
      <c r="D22" s="4">
        <v>869.19</v>
      </c>
      <c r="E22" s="4">
        <v>581.45</v>
      </c>
      <c r="F22" s="4">
        <v>581.45</v>
      </c>
      <c r="G22" s="4">
        <v>581.45</v>
      </c>
      <c r="H22" s="4">
        <v>581.45</v>
      </c>
      <c r="I22" s="4">
        <v>581.45</v>
      </c>
      <c r="J22" s="4">
        <v>581.45</v>
      </c>
      <c r="K22" s="4">
        <v>581.45</v>
      </c>
      <c r="L22" s="4">
        <v>581.45</v>
      </c>
      <c r="M22" s="4">
        <v>581.45</v>
      </c>
      <c r="N22" s="7">
        <f t="shared" si="3"/>
        <v>7571.589999999998</v>
      </c>
      <c r="P22" s="68" t="s">
        <v>36</v>
      </c>
      <c r="Q22" s="68">
        <f>N21</f>
        <v>1793.7800000000002</v>
      </c>
      <c r="R22" s="66"/>
      <c r="S22" s="66"/>
      <c r="T22" s="66" t="s">
        <v>154</v>
      </c>
    </row>
    <row r="23" spans="1:20" ht="15.75">
      <c r="A23" s="4" t="s">
        <v>34</v>
      </c>
      <c r="B23" s="4">
        <v>612.95</v>
      </c>
      <c r="C23" s="4">
        <v>578.26</v>
      </c>
      <c r="D23" s="4">
        <v>698.49</v>
      </c>
      <c r="E23" s="4">
        <v>587.38</v>
      </c>
      <c r="F23" s="4">
        <v>640.59</v>
      </c>
      <c r="G23" s="4">
        <v>567.17</v>
      </c>
      <c r="H23" s="4">
        <v>463.9</v>
      </c>
      <c r="I23" s="4">
        <v>664.63</v>
      </c>
      <c r="J23" s="4">
        <v>270.74</v>
      </c>
      <c r="K23" s="4">
        <v>605.76</v>
      </c>
      <c r="L23" s="4">
        <v>624.37</v>
      </c>
      <c r="M23" s="4">
        <v>598.71</v>
      </c>
      <c r="N23" s="7">
        <f t="shared" si="3"/>
        <v>6912.95</v>
      </c>
      <c r="P23" s="68" t="s">
        <v>56</v>
      </c>
      <c r="Q23" s="68">
        <f>N31</f>
        <v>34.02</v>
      </c>
      <c r="R23" s="66"/>
      <c r="S23" s="66"/>
      <c r="T23" s="66"/>
    </row>
    <row r="24" spans="1:20" ht="15.75">
      <c r="A24" s="4" t="s">
        <v>32</v>
      </c>
      <c r="B24" s="4">
        <v>1042.14</v>
      </c>
      <c r="C24" s="4">
        <v>29.87</v>
      </c>
      <c r="D24" s="4"/>
      <c r="E24" s="4"/>
      <c r="F24" s="4"/>
      <c r="G24" s="4">
        <v>405.33</v>
      </c>
      <c r="H24" s="4">
        <v>63.12</v>
      </c>
      <c r="I24" s="4"/>
      <c r="J24" s="4">
        <v>50</v>
      </c>
      <c r="K24" s="4">
        <v>13.25</v>
      </c>
      <c r="L24" s="4">
        <v>3905.67</v>
      </c>
      <c r="M24" s="4"/>
      <c r="N24" s="7">
        <f t="shared" si="3"/>
        <v>5509.38</v>
      </c>
      <c r="P24" s="68" t="s">
        <v>32</v>
      </c>
      <c r="Q24" s="68">
        <f>N24</f>
        <v>5509.38</v>
      </c>
      <c r="R24" s="66"/>
      <c r="S24" s="66"/>
      <c r="T24" s="66"/>
    </row>
    <row r="25" spans="1:20" ht="15.75">
      <c r="A25" s="4" t="s">
        <v>41</v>
      </c>
      <c r="B25" s="4">
        <v>362.49</v>
      </c>
      <c r="C25" s="4">
        <v>405.91</v>
      </c>
      <c r="D25" s="4">
        <v>427.86</v>
      </c>
      <c r="E25" s="4">
        <v>408.49</v>
      </c>
      <c r="F25" s="4">
        <v>365.07</v>
      </c>
      <c r="G25" s="4">
        <v>181.26</v>
      </c>
      <c r="H25" s="4">
        <v>0</v>
      </c>
      <c r="I25" s="4">
        <v>0</v>
      </c>
      <c r="J25" s="4"/>
      <c r="K25" s="4">
        <v>469.74</v>
      </c>
      <c r="L25" s="4">
        <v>459.53</v>
      </c>
      <c r="M25" s="4">
        <v>446.76</v>
      </c>
      <c r="N25" s="7">
        <f t="shared" si="3"/>
        <v>3527.1099999999997</v>
      </c>
      <c r="P25" s="68" t="s">
        <v>82</v>
      </c>
      <c r="Q25" s="68">
        <f>N28</f>
        <v>711.4100000000001</v>
      </c>
      <c r="R25" s="66"/>
      <c r="S25" s="66"/>
      <c r="T25" s="66"/>
    </row>
    <row r="26" spans="1:20" ht="15.75">
      <c r="A26" s="4" t="s">
        <v>42</v>
      </c>
      <c r="B26" s="4">
        <v>963.07</v>
      </c>
      <c r="C26" s="4">
        <v>625.11</v>
      </c>
      <c r="D26" s="4">
        <v>956.21</v>
      </c>
      <c r="E26" s="4">
        <v>895.43</v>
      </c>
      <c r="F26" s="4">
        <v>1115.01</v>
      </c>
      <c r="G26" s="4">
        <v>1056.13</v>
      </c>
      <c r="H26" s="4">
        <v>895.43</v>
      </c>
      <c r="I26" s="4">
        <v>1560.09</v>
      </c>
      <c r="J26" s="4">
        <v>255.84</v>
      </c>
      <c r="K26" s="4">
        <v>895.43</v>
      </c>
      <c r="L26" s="4">
        <v>967.25</v>
      </c>
      <c r="M26" s="4">
        <v>895.43</v>
      </c>
      <c r="N26" s="7">
        <f t="shared" si="3"/>
        <v>11080.43</v>
      </c>
      <c r="P26" s="119" t="s">
        <v>28</v>
      </c>
      <c r="Q26" s="86">
        <f>N27</f>
        <v>0</v>
      </c>
      <c r="R26" s="66"/>
      <c r="S26" s="66"/>
      <c r="T26" s="66"/>
    </row>
    <row r="27" spans="1:20" ht="15.75">
      <c r="A27" s="5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">
        <f t="shared" si="3"/>
        <v>0</v>
      </c>
      <c r="P27" s="87" t="s">
        <v>84</v>
      </c>
      <c r="Q27" s="68">
        <f>N33</f>
        <v>0</v>
      </c>
      <c r="R27" s="66"/>
      <c r="S27" s="66"/>
      <c r="T27" s="66"/>
    </row>
    <row r="28" spans="1:20" ht="15.75">
      <c r="A28" s="4" t="s">
        <v>53</v>
      </c>
      <c r="B28" s="4">
        <v>59.21</v>
      </c>
      <c r="C28" s="4">
        <v>59.21</v>
      </c>
      <c r="D28" s="4">
        <v>59.63</v>
      </c>
      <c r="E28" s="4">
        <v>59.59</v>
      </c>
      <c r="F28" s="4">
        <v>59.67</v>
      </c>
      <c r="G28" s="4">
        <v>59.21</v>
      </c>
      <c r="H28" s="4">
        <v>59.21</v>
      </c>
      <c r="I28" s="4">
        <v>59.21</v>
      </c>
      <c r="J28" s="4">
        <v>59.21</v>
      </c>
      <c r="K28" s="4">
        <v>59.21</v>
      </c>
      <c r="L28" s="4">
        <v>59.21</v>
      </c>
      <c r="M28" s="4">
        <v>58.84</v>
      </c>
      <c r="N28" s="7">
        <f>SUM(B28:M28)</f>
        <v>711.4100000000001</v>
      </c>
      <c r="P28" s="88" t="s">
        <v>85</v>
      </c>
      <c r="Q28" s="89">
        <f>N34</f>
        <v>0</v>
      </c>
      <c r="R28" s="66"/>
      <c r="S28" s="66"/>
      <c r="T28" s="66"/>
    </row>
    <row r="29" spans="1:20" ht="15.75">
      <c r="A29" s="59" t="s">
        <v>177</v>
      </c>
      <c r="B29" s="4">
        <v>1257.35</v>
      </c>
      <c r="C29" s="4">
        <v>1371.9</v>
      </c>
      <c r="D29" s="4">
        <v>1066.27</v>
      </c>
      <c r="E29" s="4">
        <v>1247.62</v>
      </c>
      <c r="F29" s="4">
        <v>1189.52</v>
      </c>
      <c r="G29" s="4">
        <v>1146.76</v>
      </c>
      <c r="H29" s="4">
        <v>1326.04</v>
      </c>
      <c r="I29" s="4">
        <v>1220.17</v>
      </c>
      <c r="J29" s="4">
        <v>1296.91</v>
      </c>
      <c r="K29" s="4">
        <v>1383.59</v>
      </c>
      <c r="L29" s="4">
        <v>1110.02</v>
      </c>
      <c r="M29" s="4">
        <v>1427.73</v>
      </c>
      <c r="N29" s="7">
        <f>SUM(B29:M29)</f>
        <v>15043.88</v>
      </c>
      <c r="P29" s="88" t="s">
        <v>59</v>
      </c>
      <c r="Q29" s="88">
        <f>N32</f>
        <v>421.89</v>
      </c>
      <c r="R29" s="66"/>
      <c r="S29" s="66"/>
      <c r="T29" s="66"/>
    </row>
    <row r="30" spans="1:20" ht="15.75">
      <c r="A30" s="59" t="s">
        <v>178</v>
      </c>
      <c r="B30" s="4">
        <v>379.72</v>
      </c>
      <c r="C30" s="4">
        <v>414.31</v>
      </c>
      <c r="D30" s="4">
        <v>322.01</v>
      </c>
      <c r="E30" s="4">
        <v>376.78</v>
      </c>
      <c r="F30" s="4">
        <v>359.23</v>
      </c>
      <c r="G30" s="4">
        <v>346.32</v>
      </c>
      <c r="H30" s="4">
        <v>400.46</v>
      </c>
      <c r="I30" s="4">
        <v>368.49</v>
      </c>
      <c r="J30" s="4">
        <v>391.67</v>
      </c>
      <c r="K30" s="4">
        <v>417.84</v>
      </c>
      <c r="L30" s="4">
        <v>335.23</v>
      </c>
      <c r="M30" s="4">
        <v>431.18</v>
      </c>
      <c r="N30" s="7">
        <f>SUM(B30:M30)</f>
        <v>4543.24</v>
      </c>
      <c r="P30" s="88" t="s">
        <v>86</v>
      </c>
      <c r="Q30" s="88">
        <f>N35</f>
        <v>0</v>
      </c>
      <c r="S30" s="43"/>
      <c r="T30" s="66"/>
    </row>
    <row r="31" spans="1:20" ht="15.75">
      <c r="A31" s="4" t="s">
        <v>56</v>
      </c>
      <c r="B31" s="4"/>
      <c r="C31" s="4"/>
      <c r="D31" s="4"/>
      <c r="E31" s="4"/>
      <c r="F31" s="4"/>
      <c r="G31" s="4">
        <v>34.02</v>
      </c>
      <c r="H31" s="4"/>
      <c r="I31" s="4"/>
      <c r="J31" s="4"/>
      <c r="K31" s="4"/>
      <c r="L31" s="4"/>
      <c r="M31" s="4"/>
      <c r="N31" s="7">
        <f>SUM(B31:M31)</f>
        <v>34.02</v>
      </c>
      <c r="P31" s="87" t="s">
        <v>87</v>
      </c>
      <c r="Q31" s="89">
        <f>SUM(Q21:Q30)</f>
        <v>9791.1724</v>
      </c>
      <c r="S31" s="43"/>
      <c r="T31" s="66"/>
    </row>
    <row r="32" spans="1:14" ht="12.75">
      <c r="A32" s="4" t="s">
        <v>59</v>
      </c>
      <c r="B32" s="4"/>
      <c r="C32" s="4"/>
      <c r="D32" s="4">
        <v>294.09</v>
      </c>
      <c r="E32" s="4"/>
      <c r="F32" s="4"/>
      <c r="G32" s="4"/>
      <c r="H32" s="4"/>
      <c r="I32" s="4"/>
      <c r="J32" s="4"/>
      <c r="K32" s="4"/>
      <c r="L32" s="4"/>
      <c r="M32" s="4">
        <v>127.8</v>
      </c>
      <c r="N32" s="7">
        <f>SUM(B32:M32)</f>
        <v>421.89</v>
      </c>
    </row>
    <row r="33" spans="1:14" ht="12.75">
      <c r="A33" s="96" t="s">
        <v>84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7">
        <v>0</v>
      </c>
    </row>
    <row r="34" spans="1:14" ht="12.75">
      <c r="A34" s="59" t="s">
        <v>85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>
        <v>0</v>
      </c>
    </row>
    <row r="35" spans="1:14" ht="12.75">
      <c r="A35" s="59" t="s">
        <v>86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7">
        <v>0</v>
      </c>
    </row>
    <row r="36" spans="1:14" ht="12.75">
      <c r="A36" s="7" t="s">
        <v>20</v>
      </c>
      <c r="B36" s="7">
        <f aca="true" t="shared" si="4" ref="B36:N36">SUM(B21:B35)</f>
        <v>5464.88</v>
      </c>
      <c r="C36" s="7">
        <f t="shared" si="4"/>
        <v>4444.84</v>
      </c>
      <c r="D36" s="7">
        <f t="shared" si="4"/>
        <v>4829.51</v>
      </c>
      <c r="E36" s="7">
        <f t="shared" si="4"/>
        <v>4304.05</v>
      </c>
      <c r="F36" s="7">
        <f t="shared" si="4"/>
        <v>4444.73</v>
      </c>
      <c r="G36" s="7">
        <f t="shared" si="4"/>
        <v>4526.660000000001</v>
      </c>
      <c r="H36" s="7">
        <f t="shared" si="4"/>
        <v>3923.7999999999997</v>
      </c>
      <c r="I36" s="7">
        <f t="shared" si="4"/>
        <v>4600.97</v>
      </c>
      <c r="J36" s="7">
        <f t="shared" si="4"/>
        <v>3053.13</v>
      </c>
      <c r="K36" s="7">
        <f t="shared" si="4"/>
        <v>4584.2</v>
      </c>
      <c r="L36" s="7">
        <f t="shared" si="4"/>
        <v>8190.67</v>
      </c>
      <c r="M36" s="7">
        <f t="shared" si="4"/>
        <v>4782.240000000001</v>
      </c>
      <c r="N36" s="7">
        <f t="shared" si="4"/>
        <v>57149.68</v>
      </c>
    </row>
  </sheetData>
  <sheetProtection/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4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6">
      <selection activeCell="M30" sqref="M30"/>
    </sheetView>
  </sheetViews>
  <sheetFormatPr defaultColWidth="9.140625" defaultRowHeight="12.75"/>
  <cols>
    <col min="1" max="1" width="22.57421875" style="0" customWidth="1"/>
    <col min="2" max="2" width="10.140625" style="0" customWidth="1"/>
    <col min="11" max="11" width="9.57421875" style="0" customWidth="1"/>
    <col min="12" max="12" width="9.7109375" style="0" customWidth="1"/>
    <col min="13" max="13" width="10.140625" style="0" customWidth="1"/>
    <col min="14" max="14" width="12.00390625" style="0" customWidth="1"/>
    <col min="16" max="16" width="29.140625" style="0" customWidth="1"/>
    <col min="17" max="17" width="13.7109375" style="0" customWidth="1"/>
  </cols>
  <sheetData>
    <row r="1" ht="12.75">
      <c r="A1" s="42" t="s">
        <v>175</v>
      </c>
    </row>
    <row r="2" spans="1:20" ht="15">
      <c r="A2" s="1" t="s">
        <v>91</v>
      </c>
      <c r="E2" t="s">
        <v>0</v>
      </c>
      <c r="H2" s="2">
        <v>689</v>
      </c>
      <c r="P2" s="1" t="s">
        <v>88</v>
      </c>
      <c r="Q2" s="66"/>
      <c r="R2" s="66"/>
      <c r="S2" s="66"/>
      <c r="T2" s="66"/>
    </row>
    <row r="3" spans="16:20" ht="15">
      <c r="P3" s="66"/>
      <c r="Q3" s="66"/>
      <c r="R3" s="66"/>
      <c r="S3" s="66"/>
      <c r="T3" s="66"/>
    </row>
    <row r="4" spans="1:20" ht="15.75">
      <c r="A4" t="s">
        <v>68</v>
      </c>
      <c r="C4" s="3">
        <f>'[2]3'!$N$16</f>
        <v>34009.45180000004</v>
      </c>
      <c r="P4" s="66" t="s">
        <v>174</v>
      </c>
      <c r="Q4" s="67">
        <f>C4</f>
        <v>34009.45180000004</v>
      </c>
      <c r="R4" s="66"/>
      <c r="S4" s="66"/>
      <c r="T4" s="66"/>
    </row>
    <row r="5" spans="16:20" ht="15">
      <c r="P5" s="66"/>
      <c r="Q5" s="66"/>
      <c r="R5" s="66"/>
      <c r="S5" s="66"/>
      <c r="T5" s="66"/>
    </row>
    <row r="6" spans="1:20" ht="15.75">
      <c r="A6" s="6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7" t="s">
        <v>13</v>
      </c>
      <c r="P6" s="68"/>
      <c r="Q6" s="68" t="s">
        <v>13</v>
      </c>
      <c r="R6" s="66"/>
      <c r="S6" s="66"/>
      <c r="T6" s="66"/>
    </row>
    <row r="7" spans="1:20" ht="15.75">
      <c r="A7" s="14" t="s">
        <v>14</v>
      </c>
      <c r="B7" s="46">
        <v>6604.8</v>
      </c>
      <c r="C7" s="46">
        <v>6604.8</v>
      </c>
      <c r="D7" s="46">
        <v>6604.8</v>
      </c>
      <c r="E7" s="46">
        <v>6604.8</v>
      </c>
      <c r="F7" s="46">
        <v>6604.8</v>
      </c>
      <c r="G7" s="46">
        <v>6613.44</v>
      </c>
      <c r="H7" s="46">
        <v>6613.44</v>
      </c>
      <c r="I7" s="46">
        <v>6613.44</v>
      </c>
      <c r="J7" s="46">
        <v>7543.48</v>
      </c>
      <c r="K7" s="46">
        <v>7543.48</v>
      </c>
      <c r="L7" s="46">
        <v>7543.48</v>
      </c>
      <c r="M7" s="46">
        <v>7543.48</v>
      </c>
      <c r="N7" s="47">
        <f>SUM(B7:M7)</f>
        <v>83038.23999999999</v>
      </c>
      <c r="P7" s="69" t="s">
        <v>14</v>
      </c>
      <c r="Q7" s="70">
        <f>N7</f>
        <v>83038.23999999999</v>
      </c>
      <c r="R7" s="66"/>
      <c r="S7" s="66"/>
      <c r="T7" s="66"/>
    </row>
    <row r="8" spans="1:20" ht="15.75">
      <c r="A8" s="16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7"/>
      <c r="P8" s="68"/>
      <c r="Q8" s="68"/>
      <c r="R8" s="66"/>
      <c r="S8" s="66"/>
      <c r="T8" s="66"/>
    </row>
    <row r="9" spans="1:20" ht="15.75">
      <c r="A9" s="15" t="s">
        <v>15</v>
      </c>
      <c r="B9" s="49">
        <v>5878.26</v>
      </c>
      <c r="C9" s="49">
        <v>5811.36</v>
      </c>
      <c r="D9" s="49">
        <v>6013.55</v>
      </c>
      <c r="E9" s="49">
        <v>7926.53</v>
      </c>
      <c r="F9" s="49">
        <v>7487.09</v>
      </c>
      <c r="G9" s="49">
        <v>5732.22</v>
      </c>
      <c r="H9" s="49">
        <v>9840.97</v>
      </c>
      <c r="I9" s="49">
        <v>6244.37</v>
      </c>
      <c r="J9" s="49">
        <v>7198.89</v>
      </c>
      <c r="K9" s="49">
        <v>6740.28</v>
      </c>
      <c r="L9" s="49">
        <v>8687.96</v>
      </c>
      <c r="M9" s="49">
        <v>7037.81</v>
      </c>
      <c r="N9" s="47">
        <f>SUM(B9:M9)</f>
        <v>84599.29000000001</v>
      </c>
      <c r="P9" s="71" t="s">
        <v>15</v>
      </c>
      <c r="Q9" s="72">
        <f>N9</f>
        <v>84599.29000000001</v>
      </c>
      <c r="R9" s="66"/>
      <c r="S9" s="66"/>
      <c r="T9" s="66"/>
    </row>
    <row r="10" spans="1:20" ht="15.75">
      <c r="A10" s="16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47"/>
      <c r="O10" s="62"/>
      <c r="P10" s="73"/>
      <c r="Q10" s="74"/>
      <c r="R10" s="66"/>
      <c r="S10" s="66"/>
      <c r="T10" s="66"/>
    </row>
    <row r="11" spans="1:20" ht="15.75">
      <c r="A11" s="16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7"/>
      <c r="P11" s="66" t="s">
        <v>173</v>
      </c>
      <c r="Q11" s="75"/>
      <c r="R11" s="66"/>
      <c r="S11" s="66"/>
      <c r="T11" s="66"/>
    </row>
    <row r="12" spans="1:20" ht="15.75">
      <c r="A12" s="13" t="s">
        <v>16</v>
      </c>
      <c r="B12" s="45">
        <f>SUM(B37)</f>
        <v>10035.279999999999</v>
      </c>
      <c r="C12" s="45">
        <f>SUM(C37)</f>
        <v>9027.31</v>
      </c>
      <c r="D12" s="45">
        <f>SUM(D37)</f>
        <v>9842.1</v>
      </c>
      <c r="E12" s="45">
        <f>SUM(E37)</f>
        <v>10243.14</v>
      </c>
      <c r="F12" s="45">
        <f>F37</f>
        <v>9048.1</v>
      </c>
      <c r="G12" s="45">
        <f>SUM(G37)</f>
        <v>8732.5</v>
      </c>
      <c r="H12" s="45">
        <f>SUM(H37)</f>
        <v>7903.430000000001</v>
      </c>
      <c r="I12" s="45">
        <f>SUM(I37)</f>
        <v>9357.58</v>
      </c>
      <c r="J12" s="45">
        <f>SUM(J37)</f>
        <v>6701.860000000001</v>
      </c>
      <c r="K12" s="45">
        <f>K37</f>
        <v>9454.880000000001</v>
      </c>
      <c r="L12" s="45">
        <f>L37</f>
        <v>8703.06</v>
      </c>
      <c r="M12" s="45">
        <f>M37</f>
        <v>22235.06</v>
      </c>
      <c r="N12" s="47">
        <f>SUM(B12:M12)</f>
        <v>121284.29999999999</v>
      </c>
      <c r="P12" s="76" t="s">
        <v>30</v>
      </c>
      <c r="Q12" s="77">
        <f>Q7+Q4-Q9</f>
        <v>32448.40180000002</v>
      </c>
      <c r="R12" s="66"/>
      <c r="S12" s="66"/>
      <c r="T12" s="66"/>
    </row>
    <row r="13" spans="1:20" ht="15">
      <c r="A13" s="1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7"/>
      <c r="P13" s="66"/>
      <c r="Q13" s="66"/>
      <c r="R13" s="66"/>
      <c r="S13" s="66"/>
      <c r="T13" s="66"/>
    </row>
    <row r="14" spans="1:20" ht="15.75">
      <c r="A14" s="14" t="s">
        <v>17</v>
      </c>
      <c r="B14" s="46">
        <f aca="true" t="shared" si="0" ref="B14:G14">B9-B12</f>
        <v>-4157.019999999999</v>
      </c>
      <c r="C14" s="46">
        <f t="shared" si="0"/>
        <v>-3215.95</v>
      </c>
      <c r="D14" s="46">
        <f t="shared" si="0"/>
        <v>-3828.55</v>
      </c>
      <c r="E14" s="46">
        <f t="shared" si="0"/>
        <v>-2316.6099999999997</v>
      </c>
      <c r="F14" s="46">
        <f t="shared" si="0"/>
        <v>-1561.0100000000002</v>
      </c>
      <c r="G14" s="46">
        <f t="shared" si="0"/>
        <v>-3000.2799999999997</v>
      </c>
      <c r="H14" s="46">
        <f aca="true" t="shared" si="1" ref="H14:M14">H9-H12</f>
        <v>1937.5399999999981</v>
      </c>
      <c r="I14" s="46">
        <f t="shared" si="1"/>
        <v>-3113.21</v>
      </c>
      <c r="J14" s="46">
        <f t="shared" si="1"/>
        <v>497.02999999999975</v>
      </c>
      <c r="K14" s="46">
        <f t="shared" si="1"/>
        <v>-2714.6000000000013</v>
      </c>
      <c r="L14" s="46">
        <f t="shared" si="1"/>
        <v>-15.100000000000364</v>
      </c>
      <c r="M14" s="46">
        <f t="shared" si="1"/>
        <v>-15197.25</v>
      </c>
      <c r="N14" s="47">
        <f>SUM(B14:M14)</f>
        <v>-36685.01</v>
      </c>
      <c r="P14" s="78"/>
      <c r="Q14" s="78"/>
      <c r="R14" s="66"/>
      <c r="S14" s="66"/>
      <c r="T14" s="66"/>
    </row>
    <row r="15" spans="1:20" ht="15.75">
      <c r="A15" s="17"/>
      <c r="B15" s="50"/>
      <c r="C15" s="51"/>
      <c r="D15" s="50"/>
      <c r="E15" s="51"/>
      <c r="F15" s="50"/>
      <c r="G15" s="51"/>
      <c r="H15" s="50"/>
      <c r="I15" s="51"/>
      <c r="J15" s="50"/>
      <c r="K15" s="51"/>
      <c r="L15" s="50"/>
      <c r="M15" s="51"/>
      <c r="N15" s="47"/>
      <c r="P15" s="78"/>
      <c r="Q15" s="78"/>
      <c r="R15" s="66"/>
      <c r="S15" s="66"/>
      <c r="T15" s="66"/>
    </row>
    <row r="16" spans="1:20" ht="15.75">
      <c r="A16" s="11" t="s">
        <v>30</v>
      </c>
      <c r="B16" s="52">
        <f>C4+B7-B9</f>
        <v>34735.99180000004</v>
      </c>
      <c r="C16" s="53">
        <f aca="true" t="shared" si="2" ref="C16:H16">B16+C7-C9</f>
        <v>35529.43180000004</v>
      </c>
      <c r="D16" s="52">
        <f t="shared" si="2"/>
        <v>36120.68180000004</v>
      </c>
      <c r="E16" s="53">
        <f t="shared" si="2"/>
        <v>34798.951800000046</v>
      </c>
      <c r="F16" s="52">
        <f t="shared" si="2"/>
        <v>33916.661800000045</v>
      </c>
      <c r="G16" s="53">
        <f t="shared" si="2"/>
        <v>34797.88180000005</v>
      </c>
      <c r="H16" s="52">
        <f t="shared" si="2"/>
        <v>31570.351800000048</v>
      </c>
      <c r="I16" s="53">
        <f>H16+I7-I9</f>
        <v>31939.42180000005</v>
      </c>
      <c r="J16" s="52">
        <f>I16+J7-J9</f>
        <v>32284.01180000005</v>
      </c>
      <c r="K16" s="53">
        <f>J16+K7-K9</f>
        <v>33087.21180000005</v>
      </c>
      <c r="L16" s="52">
        <f>K16+L7-L9</f>
        <v>31942.731800000045</v>
      </c>
      <c r="M16" s="53">
        <f>L16+M7-M9</f>
        <v>32448.401800000047</v>
      </c>
      <c r="N16" s="47">
        <f>C4+N7-N9</f>
        <v>32448.40180000002</v>
      </c>
      <c r="P16" s="79" t="s">
        <v>77</v>
      </c>
      <c r="Q16" s="80">
        <f>N12</f>
        <v>121284.29999999999</v>
      </c>
      <c r="R16" s="81" t="s">
        <v>78</v>
      </c>
      <c r="S16" s="66"/>
      <c r="T16" s="66"/>
    </row>
    <row r="17" spans="16:20" ht="15">
      <c r="P17" s="66"/>
      <c r="Q17" s="66"/>
      <c r="R17" s="66"/>
      <c r="S17" s="66"/>
      <c r="T17" s="66"/>
    </row>
    <row r="18" spans="1:20" ht="15">
      <c r="A18" s="5" t="s">
        <v>18</v>
      </c>
      <c r="P18" s="1" t="s">
        <v>79</v>
      </c>
      <c r="Q18" s="66"/>
      <c r="R18" s="66"/>
      <c r="S18" s="66"/>
      <c r="T18" s="66" t="s">
        <v>80</v>
      </c>
    </row>
    <row r="19" spans="16:20" ht="15">
      <c r="P19" s="66"/>
      <c r="Q19" s="66"/>
      <c r="R19" s="66"/>
      <c r="S19" s="66"/>
      <c r="T19" s="66" t="s">
        <v>116</v>
      </c>
    </row>
    <row r="20" spans="1:20" ht="15">
      <c r="A20" s="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/>
      <c r="P20" s="82" t="s">
        <v>19</v>
      </c>
      <c r="Q20" s="83"/>
      <c r="R20" s="66"/>
      <c r="S20" s="66"/>
      <c r="T20" s="66" t="s">
        <v>146</v>
      </c>
    </row>
    <row r="21" spans="1:20" ht="15.75">
      <c r="A21" s="4" t="s">
        <v>32</v>
      </c>
      <c r="B21" s="4">
        <v>1042.14</v>
      </c>
      <c r="C21" s="4">
        <v>42.41</v>
      </c>
      <c r="D21" s="4"/>
      <c r="E21" s="4">
        <v>1500</v>
      </c>
      <c r="F21" s="4"/>
      <c r="G21" s="4">
        <v>405.33</v>
      </c>
      <c r="H21" s="4">
        <v>63.12</v>
      </c>
      <c r="I21" s="4"/>
      <c r="J21" s="4">
        <v>50</v>
      </c>
      <c r="K21" s="4">
        <v>171.14</v>
      </c>
      <c r="L21" s="4"/>
      <c r="M21" s="4">
        <v>241.67</v>
      </c>
      <c r="N21" s="7">
        <f aca="true" t="shared" si="3" ref="N21:N28">SUM(B21:M21)</f>
        <v>3515.81</v>
      </c>
      <c r="P21" s="84" t="s">
        <v>81</v>
      </c>
      <c r="Q21" s="85">
        <f>(Q23+Q24+Q22)*18%</f>
        <v>961.8498000000001</v>
      </c>
      <c r="R21" s="66"/>
      <c r="S21" s="66"/>
      <c r="T21" s="66" t="s">
        <v>147</v>
      </c>
    </row>
    <row r="22" spans="1:20" ht="15.75">
      <c r="A22" s="4" t="s">
        <v>26</v>
      </c>
      <c r="B22" s="4">
        <v>143.11</v>
      </c>
      <c r="C22" s="4">
        <v>135.76</v>
      </c>
      <c r="D22" s="4">
        <v>135.76</v>
      </c>
      <c r="E22" s="4">
        <v>147.31</v>
      </c>
      <c r="F22" s="4">
        <v>134.19</v>
      </c>
      <c r="G22" s="4">
        <v>149.01</v>
      </c>
      <c r="H22" s="4">
        <v>134.19</v>
      </c>
      <c r="I22" s="4">
        <v>146.93</v>
      </c>
      <c r="J22" s="4">
        <v>147.31</v>
      </c>
      <c r="K22" s="4">
        <v>157.93</v>
      </c>
      <c r="L22" s="4">
        <v>147.94</v>
      </c>
      <c r="M22" s="4">
        <v>214.34</v>
      </c>
      <c r="N22" s="7">
        <f t="shared" si="3"/>
        <v>1793.7800000000002</v>
      </c>
      <c r="P22" s="68" t="s">
        <v>36</v>
      </c>
      <c r="Q22" s="68">
        <f>N22</f>
        <v>1793.7800000000002</v>
      </c>
      <c r="R22" s="66"/>
      <c r="S22" s="66"/>
      <c r="T22" s="66" t="s">
        <v>148</v>
      </c>
    </row>
    <row r="23" spans="1:20" ht="15.75">
      <c r="A23" s="4" t="s">
        <v>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7">
        <f t="shared" si="3"/>
        <v>0</v>
      </c>
      <c r="P23" s="68" t="s">
        <v>56</v>
      </c>
      <c r="Q23" s="68">
        <f>N32</f>
        <v>34.02</v>
      </c>
      <c r="R23" s="66"/>
      <c r="S23" s="66"/>
      <c r="T23" s="66" t="s">
        <v>158</v>
      </c>
    </row>
    <row r="24" spans="1:20" ht="15.75">
      <c r="A24" s="4" t="s">
        <v>37</v>
      </c>
      <c r="B24" s="4">
        <v>1333.48</v>
      </c>
      <c r="C24" s="4">
        <v>1705.04</v>
      </c>
      <c r="D24" s="4">
        <v>1797.42</v>
      </c>
      <c r="E24" s="4">
        <v>1202.39</v>
      </c>
      <c r="F24" s="4">
        <v>1202.39</v>
      </c>
      <c r="G24" s="4">
        <v>1202.39</v>
      </c>
      <c r="H24" s="4">
        <v>1202.39</v>
      </c>
      <c r="I24" s="4">
        <v>1202.39</v>
      </c>
      <c r="J24" s="4">
        <v>1202.39</v>
      </c>
      <c r="K24" s="4">
        <v>1202.39</v>
      </c>
      <c r="L24" s="4">
        <v>1202.39</v>
      </c>
      <c r="M24" s="4">
        <v>1202.39</v>
      </c>
      <c r="N24" s="7">
        <f t="shared" si="3"/>
        <v>15657.449999999997</v>
      </c>
      <c r="P24" s="68" t="s">
        <v>32</v>
      </c>
      <c r="Q24" s="68">
        <f>N21</f>
        <v>3515.81</v>
      </c>
      <c r="R24" s="66"/>
      <c r="S24" s="66"/>
      <c r="T24" s="66"/>
    </row>
    <row r="25" spans="1:20" ht="15.75">
      <c r="A25" s="4" t="s">
        <v>34</v>
      </c>
      <c r="B25" s="4">
        <v>1267.54</v>
      </c>
      <c r="C25" s="4">
        <v>1195.79</v>
      </c>
      <c r="D25" s="4">
        <v>1444.43</v>
      </c>
      <c r="E25" s="4">
        <v>1214.65</v>
      </c>
      <c r="F25" s="4">
        <v>1324.72</v>
      </c>
      <c r="G25" s="4">
        <v>1172.87</v>
      </c>
      <c r="H25" s="4">
        <v>959.31</v>
      </c>
      <c r="I25" s="4">
        <v>1374.4</v>
      </c>
      <c r="J25" s="4">
        <v>698.8</v>
      </c>
      <c r="K25" s="4">
        <v>1252.67</v>
      </c>
      <c r="L25" s="4">
        <v>1291.14</v>
      </c>
      <c r="M25" s="4">
        <v>2974.59</v>
      </c>
      <c r="N25" s="7">
        <f t="shared" si="3"/>
        <v>16170.909999999998</v>
      </c>
      <c r="P25" s="68" t="s">
        <v>82</v>
      </c>
      <c r="Q25" s="68">
        <f>N29</f>
        <v>1471.1900000000003</v>
      </c>
      <c r="R25" s="66"/>
      <c r="S25" s="66"/>
      <c r="T25" s="66"/>
    </row>
    <row r="26" spans="1:20" ht="15.75">
      <c r="A26" s="4" t="s">
        <v>41</v>
      </c>
      <c r="B26" s="4">
        <v>749.65</v>
      </c>
      <c r="C26" s="4">
        <v>839.4</v>
      </c>
      <c r="D26" s="4">
        <v>884.78</v>
      </c>
      <c r="E26" s="4">
        <v>844.73</v>
      </c>
      <c r="F26" s="4">
        <v>754.93</v>
      </c>
      <c r="G26" s="4">
        <v>374.83</v>
      </c>
      <c r="H26" s="4">
        <v>0</v>
      </c>
      <c r="I26" s="4">
        <v>0</v>
      </c>
      <c r="J26" s="4"/>
      <c r="K26" s="4">
        <v>971.38</v>
      </c>
      <c r="L26" s="4">
        <v>950.27</v>
      </c>
      <c r="M26" s="4">
        <v>923.87</v>
      </c>
      <c r="N26" s="7">
        <f t="shared" si="3"/>
        <v>7293.839999999999</v>
      </c>
      <c r="P26" s="119" t="s">
        <v>28</v>
      </c>
      <c r="Q26" s="86">
        <f>N28</f>
        <v>0</v>
      </c>
      <c r="R26" s="66"/>
      <c r="S26" s="66"/>
      <c r="T26" s="66"/>
    </row>
    <row r="27" spans="1:20" ht="15.75">
      <c r="A27" s="4" t="s">
        <v>43</v>
      </c>
      <c r="B27" s="4">
        <v>1991.57</v>
      </c>
      <c r="C27" s="4">
        <v>1292.69</v>
      </c>
      <c r="D27" s="4">
        <v>1977.38</v>
      </c>
      <c r="E27" s="4">
        <v>1851.69</v>
      </c>
      <c r="F27" s="4">
        <v>2305.76</v>
      </c>
      <c r="G27" s="4">
        <v>2184.01</v>
      </c>
      <c r="H27" s="4">
        <v>1851.69</v>
      </c>
      <c r="I27" s="4">
        <v>3226.16</v>
      </c>
      <c r="J27" s="4">
        <v>529.05</v>
      </c>
      <c r="K27" s="4">
        <v>1851.69</v>
      </c>
      <c r="L27" s="4">
        <v>2000.21</v>
      </c>
      <c r="M27" s="4">
        <v>1851.69</v>
      </c>
      <c r="N27" s="7">
        <f t="shared" si="3"/>
        <v>22913.589999999997</v>
      </c>
      <c r="P27" s="87" t="s">
        <v>84</v>
      </c>
      <c r="Q27" s="68">
        <f>N34</f>
        <v>6210</v>
      </c>
      <c r="R27" s="66"/>
      <c r="S27" s="66"/>
      <c r="T27" s="66"/>
    </row>
    <row r="28" spans="1:20" ht="15.75">
      <c r="A28" s="59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>
        <f t="shared" si="3"/>
        <v>0</v>
      </c>
      <c r="P28" s="88" t="s">
        <v>85</v>
      </c>
      <c r="Q28" s="89">
        <f>N35</f>
        <v>4843.81</v>
      </c>
      <c r="R28" s="66"/>
      <c r="S28" s="66"/>
      <c r="T28" s="66"/>
    </row>
    <row r="29" spans="1:20" ht="15.75">
      <c r="A29" s="4" t="s">
        <v>53</v>
      </c>
      <c r="B29" s="4">
        <v>122.45</v>
      </c>
      <c r="C29" s="4">
        <v>122.45</v>
      </c>
      <c r="D29" s="4">
        <v>123.3</v>
      </c>
      <c r="E29" s="4">
        <v>123.22</v>
      </c>
      <c r="F29" s="4">
        <v>123.4</v>
      </c>
      <c r="G29" s="4">
        <v>122.45</v>
      </c>
      <c r="H29" s="4">
        <v>122.45</v>
      </c>
      <c r="I29" s="4">
        <v>122.45</v>
      </c>
      <c r="J29" s="4">
        <v>122.45</v>
      </c>
      <c r="K29" s="4">
        <v>122.45</v>
      </c>
      <c r="L29" s="4">
        <v>122.45</v>
      </c>
      <c r="M29" s="4">
        <v>121.67</v>
      </c>
      <c r="N29" s="7">
        <f aca="true" t="shared" si="4" ref="N29:N35">SUM(B29:M29)</f>
        <v>1471.1900000000003</v>
      </c>
      <c r="P29" s="88" t="s">
        <v>59</v>
      </c>
      <c r="Q29" s="88">
        <f>N33</f>
        <v>875.0999999999999</v>
      </c>
      <c r="R29" s="66"/>
      <c r="S29" s="66"/>
      <c r="T29" s="66"/>
    </row>
    <row r="30" spans="1:20" ht="15.75">
      <c r="A30" s="59" t="s">
        <v>177</v>
      </c>
      <c r="B30" s="4">
        <v>2600.11</v>
      </c>
      <c r="C30" s="4">
        <v>2837</v>
      </c>
      <c r="D30" s="4">
        <v>2204.97</v>
      </c>
      <c r="E30" s="4">
        <v>2579.99</v>
      </c>
      <c r="F30" s="4">
        <v>2459.84</v>
      </c>
      <c r="G30" s="4">
        <v>2371.42</v>
      </c>
      <c r="H30" s="4">
        <v>2742.15</v>
      </c>
      <c r="I30" s="4">
        <v>2523.23</v>
      </c>
      <c r="J30" s="4">
        <v>2681.92</v>
      </c>
      <c r="K30" s="4">
        <v>2861.16</v>
      </c>
      <c r="L30" s="4">
        <v>2295.44</v>
      </c>
      <c r="M30" s="4">
        <v>2952.45</v>
      </c>
      <c r="N30" s="7">
        <f t="shared" si="4"/>
        <v>31109.679999999997</v>
      </c>
      <c r="P30" s="88" t="s">
        <v>86</v>
      </c>
      <c r="Q30" s="88">
        <f>N36</f>
        <v>0</v>
      </c>
      <c r="S30" s="43"/>
      <c r="T30" s="66"/>
    </row>
    <row r="31" spans="1:20" ht="15.75">
      <c r="A31" s="59" t="s">
        <v>178</v>
      </c>
      <c r="B31" s="4">
        <v>785.23</v>
      </c>
      <c r="C31" s="4">
        <v>856.77</v>
      </c>
      <c r="D31" s="4">
        <v>665.9</v>
      </c>
      <c r="E31" s="4">
        <v>779.16</v>
      </c>
      <c r="F31" s="4">
        <v>742.87</v>
      </c>
      <c r="G31" s="4">
        <v>716.17</v>
      </c>
      <c r="H31" s="4">
        <v>828.13</v>
      </c>
      <c r="I31" s="4">
        <v>762.02</v>
      </c>
      <c r="J31" s="4">
        <v>809.94</v>
      </c>
      <c r="K31" s="4">
        <v>864.07</v>
      </c>
      <c r="L31" s="4">
        <v>693.22</v>
      </c>
      <c r="M31" s="4">
        <v>891.64</v>
      </c>
      <c r="N31" s="7">
        <f t="shared" si="4"/>
        <v>9395.119999999999</v>
      </c>
      <c r="P31" s="87" t="s">
        <v>87</v>
      </c>
      <c r="Q31" s="89">
        <f>SUM(Q21:Q30)</f>
        <v>19705.5598</v>
      </c>
      <c r="S31" s="43"/>
      <c r="T31" s="66"/>
    </row>
    <row r="32" spans="1:14" ht="12.75">
      <c r="A32" s="4" t="s">
        <v>56</v>
      </c>
      <c r="B32" s="4"/>
      <c r="C32" s="4"/>
      <c r="D32" s="4"/>
      <c r="E32" s="4"/>
      <c r="F32" s="4"/>
      <c r="G32" s="4">
        <v>34.02</v>
      </c>
      <c r="H32" s="4"/>
      <c r="I32" s="4"/>
      <c r="J32" s="4"/>
      <c r="K32" s="4"/>
      <c r="L32" s="4"/>
      <c r="M32" s="4"/>
      <c r="N32" s="7">
        <f t="shared" si="4"/>
        <v>34.02</v>
      </c>
    </row>
    <row r="33" spans="1:14" ht="12.75">
      <c r="A33" s="4" t="s">
        <v>59</v>
      </c>
      <c r="B33" s="4"/>
      <c r="C33" s="4"/>
      <c r="D33" s="4">
        <v>608.16</v>
      </c>
      <c r="E33" s="4"/>
      <c r="F33" s="4"/>
      <c r="G33" s="4"/>
      <c r="H33" s="4"/>
      <c r="I33" s="4"/>
      <c r="J33" s="4"/>
      <c r="K33" s="4"/>
      <c r="L33" s="4"/>
      <c r="M33" s="4">
        <v>266.94</v>
      </c>
      <c r="N33" s="7">
        <f t="shared" si="4"/>
        <v>875.0999999999999</v>
      </c>
    </row>
    <row r="34" spans="1:14" ht="12.75">
      <c r="A34" s="4" t="s">
        <v>67</v>
      </c>
      <c r="B34" s="4"/>
      <c r="C34" s="4"/>
      <c r="D34" s="4"/>
      <c r="E34" s="4"/>
      <c r="F34" s="4"/>
      <c r="G34" s="4"/>
      <c r="H34" s="4"/>
      <c r="I34" s="4"/>
      <c r="J34" s="4">
        <v>460</v>
      </c>
      <c r="K34" s="4"/>
      <c r="L34" s="4"/>
      <c r="M34" s="4">
        <v>5750</v>
      </c>
      <c r="N34" s="7">
        <f t="shared" si="4"/>
        <v>6210</v>
      </c>
    </row>
    <row r="35" spans="1:14" ht="12.75">
      <c r="A35" s="4" t="s">
        <v>57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v>4843.81</v>
      </c>
      <c r="N35" s="7">
        <f t="shared" si="4"/>
        <v>4843.81</v>
      </c>
    </row>
    <row r="36" spans="1:14" ht="12.75">
      <c r="A36" s="59" t="s">
        <v>86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7">
        <v>0</v>
      </c>
    </row>
    <row r="37" spans="1:14" ht="12.75">
      <c r="A37" s="7" t="s">
        <v>20</v>
      </c>
      <c r="B37" s="7">
        <f aca="true" t="shared" si="5" ref="B37:N37">SUM(B21:B36)</f>
        <v>10035.279999999999</v>
      </c>
      <c r="C37" s="7">
        <f t="shared" si="5"/>
        <v>9027.31</v>
      </c>
      <c r="D37" s="7">
        <f t="shared" si="5"/>
        <v>9842.1</v>
      </c>
      <c r="E37" s="7">
        <f t="shared" si="5"/>
        <v>10243.14</v>
      </c>
      <c r="F37" s="7">
        <f t="shared" si="5"/>
        <v>9048.1</v>
      </c>
      <c r="G37" s="7">
        <f t="shared" si="5"/>
        <v>8732.5</v>
      </c>
      <c r="H37" s="7">
        <f t="shared" si="5"/>
        <v>7903.430000000001</v>
      </c>
      <c r="I37" s="7">
        <f t="shared" si="5"/>
        <v>9357.58</v>
      </c>
      <c r="J37" s="7">
        <f t="shared" si="5"/>
        <v>6701.860000000001</v>
      </c>
      <c r="K37" s="7">
        <f t="shared" si="5"/>
        <v>9454.880000000001</v>
      </c>
      <c r="L37" s="7">
        <f t="shared" si="5"/>
        <v>8703.06</v>
      </c>
      <c r="M37" s="7">
        <f t="shared" si="5"/>
        <v>22235.06</v>
      </c>
      <c r="N37" s="7">
        <f t="shared" si="5"/>
        <v>121284.29999999999</v>
      </c>
    </row>
  </sheetData>
  <sheetProtection/>
  <printOptions/>
  <pageMargins left="0.75" right="0.75" top="1" bottom="1" header="0.5" footer="0.5"/>
  <pageSetup horizontalDpi="600" verticalDpi="600" orientation="landscape" paperSize="9" scale="77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3">
      <selection activeCell="M30" sqref="M30"/>
    </sheetView>
  </sheetViews>
  <sheetFormatPr defaultColWidth="9.140625" defaultRowHeight="12.75"/>
  <cols>
    <col min="1" max="1" width="22.57421875" style="0" customWidth="1"/>
    <col min="16" max="16" width="31.421875" style="0" customWidth="1"/>
    <col min="17" max="17" width="13.421875" style="0" customWidth="1"/>
  </cols>
  <sheetData>
    <row r="1" ht="12.75">
      <c r="A1" s="42" t="s">
        <v>175</v>
      </c>
    </row>
    <row r="2" spans="1:20" ht="15">
      <c r="A2" s="1" t="s">
        <v>92</v>
      </c>
      <c r="E2" t="s">
        <v>0</v>
      </c>
      <c r="H2" s="2">
        <v>728</v>
      </c>
      <c r="P2" s="1" t="s">
        <v>89</v>
      </c>
      <c r="Q2" s="66"/>
      <c r="R2" s="66"/>
      <c r="S2" s="66"/>
      <c r="T2" s="66"/>
    </row>
    <row r="3" spans="16:20" ht="15">
      <c r="P3" s="66"/>
      <c r="Q3" s="66"/>
      <c r="R3" s="66"/>
      <c r="S3" s="66"/>
      <c r="T3" s="66"/>
    </row>
    <row r="4" spans="1:20" ht="15.75">
      <c r="A4" t="s">
        <v>68</v>
      </c>
      <c r="C4" s="3">
        <f>'[2]4'!$N$16</f>
        <v>52601.97500000002</v>
      </c>
      <c r="P4" s="66" t="s">
        <v>174</v>
      </c>
      <c r="Q4" s="67">
        <f>C4</f>
        <v>52601.97500000002</v>
      </c>
      <c r="R4" s="66"/>
      <c r="S4" s="66"/>
      <c r="T4" s="66"/>
    </row>
    <row r="5" spans="16:20" ht="15">
      <c r="P5" s="66"/>
      <c r="Q5" s="66"/>
      <c r="R5" s="66"/>
      <c r="S5" s="66"/>
      <c r="T5" s="66"/>
    </row>
    <row r="6" spans="1:20" ht="15.75">
      <c r="A6" s="6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7" t="s">
        <v>13</v>
      </c>
      <c r="P6" s="68"/>
      <c r="Q6" s="68" t="s">
        <v>13</v>
      </c>
      <c r="R6" s="66"/>
      <c r="S6" s="66"/>
      <c r="T6" s="66"/>
    </row>
    <row r="7" spans="1:20" ht="15.75">
      <c r="A7" s="14" t="s">
        <v>14</v>
      </c>
      <c r="B7" s="14">
        <v>6968.64</v>
      </c>
      <c r="C7" s="14">
        <v>6968.64</v>
      </c>
      <c r="D7" s="14">
        <v>6968.64</v>
      </c>
      <c r="E7" s="14">
        <v>6968.64</v>
      </c>
      <c r="F7" s="14">
        <v>6968.64</v>
      </c>
      <c r="G7" s="14">
        <v>6968.64</v>
      </c>
      <c r="H7" s="14">
        <v>6950.4</v>
      </c>
      <c r="I7" s="14">
        <v>6950.4</v>
      </c>
      <c r="J7" s="14">
        <v>7943.17</v>
      </c>
      <c r="K7" s="14">
        <v>7943.17</v>
      </c>
      <c r="L7" s="14">
        <v>7943.17</v>
      </c>
      <c r="M7" s="14">
        <v>7943.17</v>
      </c>
      <c r="N7" s="12">
        <f>SUM(B7:M7)</f>
        <v>87485.32</v>
      </c>
      <c r="P7" s="69" t="s">
        <v>14</v>
      </c>
      <c r="Q7" s="70">
        <f>N7</f>
        <v>87485.32</v>
      </c>
      <c r="R7" s="66"/>
      <c r="S7" s="66"/>
      <c r="T7" s="66"/>
    </row>
    <row r="8" spans="1:20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2"/>
      <c r="P8" s="68"/>
      <c r="Q8" s="68"/>
      <c r="R8" s="66"/>
      <c r="S8" s="66"/>
      <c r="T8" s="66"/>
    </row>
    <row r="9" spans="1:20" ht="15.75">
      <c r="A9" s="15" t="s">
        <v>15</v>
      </c>
      <c r="B9" s="15">
        <v>8091.5</v>
      </c>
      <c r="C9" s="15">
        <v>5898.92</v>
      </c>
      <c r="D9" s="15">
        <v>4430.57</v>
      </c>
      <c r="E9" s="15">
        <v>4264.61</v>
      </c>
      <c r="F9" s="15">
        <v>5166.12</v>
      </c>
      <c r="G9" s="15">
        <v>12772.5</v>
      </c>
      <c r="H9" s="15">
        <v>10395.23</v>
      </c>
      <c r="I9" s="15">
        <v>7513.14</v>
      </c>
      <c r="J9" s="15">
        <v>8268.43</v>
      </c>
      <c r="K9" s="15">
        <v>5484.29</v>
      </c>
      <c r="L9" s="15">
        <v>6247.21</v>
      </c>
      <c r="M9" s="15">
        <v>6117.96</v>
      </c>
      <c r="N9" s="12">
        <f>SUM(B9:M9)</f>
        <v>84650.48</v>
      </c>
      <c r="P9" s="71" t="s">
        <v>15</v>
      </c>
      <c r="Q9" s="72">
        <f>N9</f>
        <v>84650.48</v>
      </c>
      <c r="R9" s="66"/>
      <c r="S9" s="66"/>
      <c r="T9" s="66"/>
    </row>
    <row r="10" spans="1:20" ht="15.75">
      <c r="A10" s="16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2"/>
      <c r="O10" s="61"/>
      <c r="P10" s="73"/>
      <c r="Q10" s="74"/>
      <c r="R10" s="66"/>
      <c r="S10" s="66"/>
      <c r="T10" s="66"/>
    </row>
    <row r="11" spans="1:20" ht="15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2"/>
      <c r="P11" s="66" t="s">
        <v>173</v>
      </c>
      <c r="Q11" s="75"/>
      <c r="R11" s="66"/>
      <c r="S11" s="66"/>
      <c r="T11" s="66"/>
    </row>
    <row r="12" spans="1:20" ht="15.75">
      <c r="A12" s="13" t="s">
        <v>16</v>
      </c>
      <c r="B12" s="13">
        <f>SUM(B37)</f>
        <v>10849.85</v>
      </c>
      <c r="C12" s="13">
        <f>SUM(C37)</f>
        <v>9503.53</v>
      </c>
      <c r="D12" s="13">
        <f>SUM(D37)</f>
        <v>12585.86</v>
      </c>
      <c r="E12" s="13">
        <f>SUM(E37)</f>
        <v>9217.91</v>
      </c>
      <c r="F12" s="13">
        <f>F37</f>
        <v>9617.73</v>
      </c>
      <c r="G12" s="13">
        <f>SUM(G37)</f>
        <v>9182.32</v>
      </c>
      <c r="H12" s="13">
        <f>SUM(H37)</f>
        <v>8329.050000000001</v>
      </c>
      <c r="I12" s="13">
        <f>SUM(I37)</f>
        <v>13433.8</v>
      </c>
      <c r="J12" s="13">
        <f>SUM(J37)</f>
        <v>16203.62</v>
      </c>
      <c r="K12" s="13">
        <f>K37</f>
        <v>10504.09</v>
      </c>
      <c r="L12" s="13">
        <f>L37</f>
        <v>9255.58</v>
      </c>
      <c r="M12" s="13">
        <f>M37</f>
        <v>10183.339999999998</v>
      </c>
      <c r="N12" s="12">
        <f>SUM(B12:M12)</f>
        <v>128866.68</v>
      </c>
      <c r="P12" s="76" t="s">
        <v>30</v>
      </c>
      <c r="Q12" s="77">
        <f>Q7+Q4-Q9</f>
        <v>55436.815000000046</v>
      </c>
      <c r="R12" s="66"/>
      <c r="S12" s="66"/>
      <c r="T12" s="66"/>
    </row>
    <row r="13" spans="1:20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2"/>
      <c r="P13" s="66"/>
      <c r="Q13" s="66"/>
      <c r="R13" s="66"/>
      <c r="S13" s="66"/>
      <c r="T13" s="66"/>
    </row>
    <row r="14" spans="1:20" ht="15.75">
      <c r="A14" s="14" t="s">
        <v>17</v>
      </c>
      <c r="B14" s="14">
        <f aca="true" t="shared" si="0" ref="B14:G14">B9-B12</f>
        <v>-2758.3500000000004</v>
      </c>
      <c r="C14" s="14">
        <f t="shared" si="0"/>
        <v>-3604.6100000000006</v>
      </c>
      <c r="D14" s="14">
        <f t="shared" si="0"/>
        <v>-8155.290000000001</v>
      </c>
      <c r="E14" s="14">
        <f t="shared" si="0"/>
        <v>-4953.3</v>
      </c>
      <c r="F14" s="14">
        <f t="shared" si="0"/>
        <v>-4451.61</v>
      </c>
      <c r="G14" s="14">
        <f t="shared" si="0"/>
        <v>3590.1800000000003</v>
      </c>
      <c r="H14" s="14">
        <f aca="true" t="shared" si="1" ref="H14:M14">H9-H12</f>
        <v>2066.1799999999985</v>
      </c>
      <c r="I14" s="14">
        <f t="shared" si="1"/>
        <v>-5920.659999999999</v>
      </c>
      <c r="J14" s="14">
        <f t="shared" si="1"/>
        <v>-7935.1900000000005</v>
      </c>
      <c r="K14" s="14">
        <f t="shared" si="1"/>
        <v>-5019.8</v>
      </c>
      <c r="L14" s="14">
        <f t="shared" si="1"/>
        <v>-3008.37</v>
      </c>
      <c r="M14" s="14">
        <f t="shared" si="1"/>
        <v>-4065.3799999999983</v>
      </c>
      <c r="N14" s="12">
        <f>SUM(B14:M14)</f>
        <v>-44216.200000000004</v>
      </c>
      <c r="P14" s="78"/>
      <c r="Q14" s="78"/>
      <c r="R14" s="66"/>
      <c r="S14" s="66"/>
      <c r="T14" s="66"/>
    </row>
    <row r="15" spans="1:20" ht="15.75">
      <c r="A15" s="17"/>
      <c r="B15" s="18"/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2"/>
      <c r="P15" s="78"/>
      <c r="Q15" s="78"/>
      <c r="R15" s="66"/>
      <c r="S15" s="66"/>
      <c r="T15" s="66"/>
    </row>
    <row r="16" spans="1:20" ht="15.75">
      <c r="A16" s="19" t="s">
        <v>30</v>
      </c>
      <c r="B16" s="10">
        <f>C4+B7-B9</f>
        <v>51479.11500000002</v>
      </c>
      <c r="C16" s="11">
        <f aca="true" t="shared" si="2" ref="C16:H16">B16+C7-C9</f>
        <v>52548.83500000002</v>
      </c>
      <c r="D16" s="10">
        <f t="shared" si="2"/>
        <v>55086.90500000002</v>
      </c>
      <c r="E16" s="11">
        <f t="shared" si="2"/>
        <v>57790.93500000002</v>
      </c>
      <c r="F16" s="10">
        <f t="shared" si="2"/>
        <v>59593.455000000016</v>
      </c>
      <c r="G16" s="11">
        <f t="shared" si="2"/>
        <v>53789.595000000016</v>
      </c>
      <c r="H16" s="10">
        <f t="shared" si="2"/>
        <v>50344.765000000014</v>
      </c>
      <c r="I16" s="11">
        <f>H16+I7-I9</f>
        <v>49782.025000000016</v>
      </c>
      <c r="J16" s="10">
        <f>I16+J7-J9</f>
        <v>49456.765000000014</v>
      </c>
      <c r="K16" s="11">
        <f>J16+K7-K9</f>
        <v>51915.64500000001</v>
      </c>
      <c r="L16" s="10">
        <f>K16+L7-L9</f>
        <v>53611.60500000001</v>
      </c>
      <c r="M16" s="11">
        <f>L16+M7-M9</f>
        <v>55436.81500000001</v>
      </c>
      <c r="N16" s="12">
        <f>C4+N7-N9</f>
        <v>55436.815000000046</v>
      </c>
      <c r="P16" s="79" t="s">
        <v>77</v>
      </c>
      <c r="Q16" s="80">
        <f>N12</f>
        <v>128866.68</v>
      </c>
      <c r="R16" s="81" t="s">
        <v>78</v>
      </c>
      <c r="S16" s="66"/>
      <c r="T16" s="66"/>
    </row>
    <row r="17" spans="16:20" ht="15">
      <c r="P17" s="66"/>
      <c r="Q17" s="66"/>
      <c r="R17" s="66"/>
      <c r="S17" s="66"/>
      <c r="T17" s="66"/>
    </row>
    <row r="18" spans="1:20" ht="15">
      <c r="A18" s="5" t="s">
        <v>18</v>
      </c>
      <c r="P18" s="1" t="s">
        <v>79</v>
      </c>
      <c r="Q18" s="66"/>
      <c r="R18" s="66"/>
      <c r="S18" s="66"/>
      <c r="T18" s="66" t="s">
        <v>80</v>
      </c>
    </row>
    <row r="19" spans="16:20" ht="15">
      <c r="P19" s="66"/>
      <c r="Q19" s="66"/>
      <c r="R19" s="66"/>
      <c r="S19" s="66"/>
      <c r="T19" s="66" t="s">
        <v>130</v>
      </c>
    </row>
    <row r="20" spans="1:20" ht="15">
      <c r="A20" s="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/>
      <c r="P20" s="82" t="s">
        <v>19</v>
      </c>
      <c r="Q20" s="83"/>
      <c r="R20" s="66"/>
      <c r="S20" s="66"/>
      <c r="T20" s="66" t="s">
        <v>101</v>
      </c>
    </row>
    <row r="21" spans="1:20" ht="15.75">
      <c r="A21" s="4" t="s">
        <v>26</v>
      </c>
      <c r="B21" s="4">
        <v>143.11</v>
      </c>
      <c r="C21" s="4">
        <v>135.76</v>
      </c>
      <c r="D21" s="4">
        <v>135.76</v>
      </c>
      <c r="E21" s="4">
        <v>147.31</v>
      </c>
      <c r="F21" s="4">
        <v>134.19</v>
      </c>
      <c r="G21" s="4">
        <v>149.01</v>
      </c>
      <c r="H21" s="4">
        <v>134.19</v>
      </c>
      <c r="I21" s="4">
        <v>146.93</v>
      </c>
      <c r="J21" s="4">
        <v>147.31</v>
      </c>
      <c r="K21" s="4">
        <v>157.93</v>
      </c>
      <c r="L21" s="4">
        <v>147.94</v>
      </c>
      <c r="M21" s="4">
        <v>214.34</v>
      </c>
      <c r="N21" s="7">
        <f aca="true" t="shared" si="3" ref="N21:N28">SUM(B21:M21)</f>
        <v>1793.7800000000002</v>
      </c>
      <c r="P21" s="84" t="s">
        <v>81</v>
      </c>
      <c r="Q21" s="85">
        <f>(Q23+Q24+Q22)*18%</f>
        <v>2013.0246000000002</v>
      </c>
      <c r="R21" s="66"/>
      <c r="S21" s="66"/>
      <c r="T21" s="66" t="s">
        <v>108</v>
      </c>
    </row>
    <row r="22" spans="1:20" ht="15.75">
      <c r="A22" s="4" t="s">
        <v>28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">
        <f t="shared" si="3"/>
        <v>0</v>
      </c>
      <c r="P22" s="68" t="s">
        <v>36</v>
      </c>
      <c r="Q22" s="68">
        <f>N21</f>
        <v>1793.7800000000002</v>
      </c>
      <c r="R22" s="66"/>
      <c r="S22" s="66"/>
      <c r="T22" s="66" t="s">
        <v>109</v>
      </c>
    </row>
    <row r="23" spans="1:20" ht="15.75">
      <c r="A23" s="4" t="s">
        <v>37</v>
      </c>
      <c r="B23" s="4">
        <v>1407.13</v>
      </c>
      <c r="C23" s="4">
        <v>1799.21</v>
      </c>
      <c r="D23" s="4">
        <v>1896.7</v>
      </c>
      <c r="E23" s="4">
        <v>1268.8</v>
      </c>
      <c r="F23" s="4">
        <v>1268.8</v>
      </c>
      <c r="G23" s="4">
        <v>1268.8</v>
      </c>
      <c r="H23" s="4">
        <v>1268.8</v>
      </c>
      <c r="I23" s="4">
        <v>1268.8</v>
      </c>
      <c r="J23" s="4">
        <v>1268.8</v>
      </c>
      <c r="K23" s="4">
        <v>1268.8</v>
      </c>
      <c r="L23" s="4">
        <v>1268.8</v>
      </c>
      <c r="M23" s="4">
        <v>1268.8</v>
      </c>
      <c r="N23" s="7">
        <f t="shared" si="3"/>
        <v>16522.239999999998</v>
      </c>
      <c r="P23" s="68" t="s">
        <v>56</v>
      </c>
      <c r="Q23" s="68">
        <f>N32</f>
        <v>34.02</v>
      </c>
      <c r="R23" s="66"/>
      <c r="S23" s="66"/>
      <c r="T23" s="66" t="s">
        <v>111</v>
      </c>
    </row>
    <row r="24" spans="1:20" ht="15.75">
      <c r="A24" s="4" t="s">
        <v>34</v>
      </c>
      <c r="B24" s="4">
        <v>1337.55</v>
      </c>
      <c r="C24" s="4">
        <v>1261.84</v>
      </c>
      <c r="D24" s="4">
        <v>1524.21</v>
      </c>
      <c r="E24" s="4">
        <v>1281.74</v>
      </c>
      <c r="F24" s="4">
        <v>1397.89</v>
      </c>
      <c r="G24" s="4">
        <v>1237.65</v>
      </c>
      <c r="H24" s="4">
        <v>1012.3</v>
      </c>
      <c r="I24" s="4">
        <v>1450.31</v>
      </c>
      <c r="J24" s="4">
        <v>2674.6</v>
      </c>
      <c r="K24" s="4">
        <v>1321.86</v>
      </c>
      <c r="L24" s="4">
        <v>1362.46</v>
      </c>
      <c r="M24" s="4">
        <v>1306.47</v>
      </c>
      <c r="N24" s="7">
        <f t="shared" si="3"/>
        <v>17168.88</v>
      </c>
      <c r="P24" s="68" t="s">
        <v>32</v>
      </c>
      <c r="Q24" s="68">
        <f>N25</f>
        <v>9355.67</v>
      </c>
      <c r="R24" s="66"/>
      <c r="S24" s="66"/>
      <c r="T24" s="66" t="s">
        <v>121</v>
      </c>
    </row>
    <row r="25" spans="1:20" ht="15.75">
      <c r="A25" s="4" t="s">
        <v>32</v>
      </c>
      <c r="B25" s="4">
        <v>1367.9</v>
      </c>
      <c r="C25" s="4">
        <v>29.87</v>
      </c>
      <c r="D25" s="4">
        <v>2207.64</v>
      </c>
      <c r="E25" s="4"/>
      <c r="F25" s="4">
        <v>77.3</v>
      </c>
      <c r="G25" s="4">
        <v>405.33</v>
      </c>
      <c r="H25" s="4">
        <v>63.12</v>
      </c>
      <c r="I25" s="4">
        <v>3567.5</v>
      </c>
      <c r="J25" s="4">
        <v>840.7</v>
      </c>
      <c r="K25" s="4">
        <v>716.31</v>
      </c>
      <c r="L25" s="4">
        <v>80</v>
      </c>
      <c r="M25" s="4"/>
      <c r="N25" s="7">
        <f t="shared" si="3"/>
        <v>9355.67</v>
      </c>
      <c r="P25" s="68" t="s">
        <v>82</v>
      </c>
      <c r="Q25" s="68">
        <f>N29</f>
        <v>1552.42</v>
      </c>
      <c r="R25" s="66"/>
      <c r="S25" s="66"/>
      <c r="T25" s="66" t="s">
        <v>135</v>
      </c>
    </row>
    <row r="26" spans="1:20" ht="15.75">
      <c r="A26" s="4" t="s">
        <v>41</v>
      </c>
      <c r="B26" s="4">
        <v>791.06</v>
      </c>
      <c r="C26" s="4">
        <v>885.77</v>
      </c>
      <c r="D26" s="4">
        <v>933.65</v>
      </c>
      <c r="E26" s="4">
        <v>891.39</v>
      </c>
      <c r="F26" s="4">
        <v>796.63</v>
      </c>
      <c r="G26" s="4">
        <v>395.53</v>
      </c>
      <c r="H26" s="4">
        <v>0</v>
      </c>
      <c r="I26" s="4">
        <v>0</v>
      </c>
      <c r="J26" s="4"/>
      <c r="K26" s="4">
        <v>1025.04</v>
      </c>
      <c r="L26" s="4">
        <v>1002.75</v>
      </c>
      <c r="M26" s="4">
        <v>974.9</v>
      </c>
      <c r="N26" s="7">
        <f t="shared" si="3"/>
        <v>7696.719999999999</v>
      </c>
      <c r="P26" s="119" t="s">
        <v>28</v>
      </c>
      <c r="Q26" s="86">
        <f>N28</f>
        <v>0</v>
      </c>
      <c r="R26" s="66"/>
      <c r="S26" s="66"/>
      <c r="T26" s="66" t="s">
        <v>136</v>
      </c>
    </row>
    <row r="27" spans="1:20" ht="15.75">
      <c r="A27" s="4" t="s">
        <v>43</v>
      </c>
      <c r="B27" s="4">
        <v>2101.57</v>
      </c>
      <c r="C27" s="4">
        <v>1364.08</v>
      </c>
      <c r="D27" s="4">
        <v>2086.6</v>
      </c>
      <c r="E27" s="4">
        <v>1953.96</v>
      </c>
      <c r="F27" s="4">
        <v>2433.11</v>
      </c>
      <c r="G27" s="4">
        <v>2304.64</v>
      </c>
      <c r="H27" s="4">
        <v>1953.96</v>
      </c>
      <c r="I27" s="4">
        <v>3404.35</v>
      </c>
      <c r="J27" s="4">
        <v>558.27</v>
      </c>
      <c r="K27" s="4">
        <v>1953.96</v>
      </c>
      <c r="L27" s="4">
        <v>2110.68</v>
      </c>
      <c r="M27" s="4">
        <v>1953.96</v>
      </c>
      <c r="N27" s="7">
        <f t="shared" si="3"/>
        <v>24179.139999999996</v>
      </c>
      <c r="P27" s="87" t="s">
        <v>84</v>
      </c>
      <c r="Q27" s="68">
        <f>N35</f>
        <v>6900</v>
      </c>
      <c r="R27" s="66"/>
      <c r="S27" s="66"/>
      <c r="T27" s="66" t="s">
        <v>138</v>
      </c>
    </row>
    <row r="28" spans="1:20" ht="15.75">
      <c r="A28" s="59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>
        <f t="shared" si="3"/>
        <v>0</v>
      </c>
      <c r="P28" s="88" t="s">
        <v>85</v>
      </c>
      <c r="Q28" s="89">
        <f>N33</f>
        <v>0</v>
      </c>
      <c r="R28" s="66"/>
      <c r="S28" s="66"/>
      <c r="T28" s="66" t="s">
        <v>143</v>
      </c>
    </row>
    <row r="29" spans="1:20" ht="15.75">
      <c r="A29" s="4" t="s">
        <v>53</v>
      </c>
      <c r="B29" s="4">
        <v>129.21</v>
      </c>
      <c r="C29" s="4">
        <v>129.21</v>
      </c>
      <c r="D29" s="4">
        <v>130.11</v>
      </c>
      <c r="E29" s="4">
        <v>130.03</v>
      </c>
      <c r="F29" s="4">
        <v>130.21</v>
      </c>
      <c r="G29" s="4">
        <v>129.21</v>
      </c>
      <c r="H29" s="4">
        <v>129.21</v>
      </c>
      <c r="I29" s="4">
        <v>129.21</v>
      </c>
      <c r="J29" s="4">
        <v>129.21</v>
      </c>
      <c r="K29" s="4">
        <v>129.21</v>
      </c>
      <c r="L29" s="4">
        <v>129.21</v>
      </c>
      <c r="M29" s="4">
        <v>128.39</v>
      </c>
      <c r="N29" s="7">
        <f aca="true" t="shared" si="4" ref="N29:N35">SUM(B29:M29)</f>
        <v>1552.42</v>
      </c>
      <c r="P29" s="88" t="s">
        <v>59</v>
      </c>
      <c r="Q29" s="88">
        <f>N34</f>
        <v>921.8199999999999</v>
      </c>
      <c r="R29" s="66"/>
      <c r="S29" s="66"/>
      <c r="T29" s="66" t="s">
        <v>145</v>
      </c>
    </row>
    <row r="30" spans="1:20" ht="15.75">
      <c r="A30" s="59" t="s">
        <v>177</v>
      </c>
      <c r="B30" s="4">
        <v>2743.72</v>
      </c>
      <c r="C30" s="4">
        <v>2993.69</v>
      </c>
      <c r="D30" s="4">
        <v>2326.76</v>
      </c>
      <c r="E30" s="4">
        <v>2722.49</v>
      </c>
      <c r="F30" s="4">
        <v>2595.7</v>
      </c>
      <c r="G30" s="4">
        <v>2502.4</v>
      </c>
      <c r="H30" s="4">
        <v>2893.6</v>
      </c>
      <c r="I30" s="4">
        <v>2662.6</v>
      </c>
      <c r="J30" s="4">
        <v>2830.05</v>
      </c>
      <c r="K30" s="4">
        <v>3019.19</v>
      </c>
      <c r="L30" s="4">
        <v>2422.23</v>
      </c>
      <c r="M30" s="4">
        <v>3115.52</v>
      </c>
      <c r="N30" s="7">
        <f t="shared" si="4"/>
        <v>32827.95</v>
      </c>
      <c r="P30" s="88" t="s">
        <v>86</v>
      </c>
      <c r="Q30" s="88">
        <f>N36</f>
        <v>0</v>
      </c>
      <c r="S30" s="43"/>
      <c r="T30" s="66" t="s">
        <v>151</v>
      </c>
    </row>
    <row r="31" spans="1:20" ht="15.75">
      <c r="A31" s="59" t="s">
        <v>178</v>
      </c>
      <c r="B31" s="4">
        <v>828.6</v>
      </c>
      <c r="C31" s="4">
        <v>904.1</v>
      </c>
      <c r="D31" s="4">
        <v>702.68</v>
      </c>
      <c r="E31" s="4">
        <v>822.19</v>
      </c>
      <c r="F31" s="4">
        <v>783.9</v>
      </c>
      <c r="G31" s="4">
        <v>755.73</v>
      </c>
      <c r="H31" s="4">
        <v>873.87</v>
      </c>
      <c r="I31" s="4">
        <v>804.1</v>
      </c>
      <c r="J31" s="4">
        <v>854.68</v>
      </c>
      <c r="K31" s="4">
        <v>911.79</v>
      </c>
      <c r="L31" s="4">
        <v>731.51</v>
      </c>
      <c r="M31" s="4">
        <v>940.89</v>
      </c>
      <c r="N31" s="7">
        <f t="shared" si="4"/>
        <v>9914.04</v>
      </c>
      <c r="P31" s="87" t="s">
        <v>87</v>
      </c>
      <c r="Q31" s="89">
        <f>SUM(Q21:Q30)</f>
        <v>22570.7346</v>
      </c>
      <c r="S31" s="43"/>
      <c r="T31" s="66"/>
    </row>
    <row r="32" spans="1:14" ht="12.75">
      <c r="A32" s="4" t="s">
        <v>56</v>
      </c>
      <c r="B32" s="4"/>
      <c r="C32" s="4"/>
      <c r="D32" s="4"/>
      <c r="E32" s="4"/>
      <c r="F32" s="4"/>
      <c r="G32" s="4">
        <v>34.02</v>
      </c>
      <c r="H32" s="4"/>
      <c r="I32" s="4"/>
      <c r="J32" s="4"/>
      <c r="K32" s="4"/>
      <c r="L32" s="4"/>
      <c r="M32" s="4"/>
      <c r="N32" s="7">
        <f t="shared" si="4"/>
        <v>34.02</v>
      </c>
    </row>
    <row r="33" spans="1:14" ht="12.75">
      <c r="A33" s="4" t="s">
        <v>57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7">
        <f t="shared" si="4"/>
        <v>0</v>
      </c>
    </row>
    <row r="34" spans="1:14" ht="12.75">
      <c r="A34" s="4" t="s">
        <v>59</v>
      </c>
      <c r="B34" s="4"/>
      <c r="C34" s="4"/>
      <c r="D34" s="4">
        <v>641.75</v>
      </c>
      <c r="E34" s="4"/>
      <c r="F34" s="4"/>
      <c r="G34" s="4"/>
      <c r="H34" s="4"/>
      <c r="I34" s="4"/>
      <c r="J34" s="4"/>
      <c r="K34" s="4"/>
      <c r="L34" s="4"/>
      <c r="M34" s="4">
        <v>280.07</v>
      </c>
      <c r="N34" s="7">
        <f t="shared" si="4"/>
        <v>921.8199999999999</v>
      </c>
    </row>
    <row r="35" spans="1:14" ht="12.75">
      <c r="A35" s="4" t="s">
        <v>67</v>
      </c>
      <c r="B35" s="4"/>
      <c r="C35" s="4"/>
      <c r="D35" s="4"/>
      <c r="E35" s="4"/>
      <c r="F35" s="4"/>
      <c r="G35" s="4"/>
      <c r="H35" s="4"/>
      <c r="I35" s="4"/>
      <c r="J35" s="4">
        <v>6900</v>
      </c>
      <c r="K35" s="4"/>
      <c r="L35" s="4"/>
      <c r="M35" s="4"/>
      <c r="N35" s="7">
        <f t="shared" si="4"/>
        <v>6900</v>
      </c>
    </row>
    <row r="36" spans="1:14" ht="12.75">
      <c r="A36" s="59" t="s">
        <v>86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7">
        <v>0</v>
      </c>
    </row>
    <row r="37" spans="1:14" ht="12.75">
      <c r="A37" s="7" t="s">
        <v>20</v>
      </c>
      <c r="B37" s="7">
        <f aca="true" t="shared" si="5" ref="B37:N37">SUM(B21:B36)</f>
        <v>10849.85</v>
      </c>
      <c r="C37" s="7">
        <f t="shared" si="5"/>
        <v>9503.53</v>
      </c>
      <c r="D37" s="7">
        <f t="shared" si="5"/>
        <v>12585.86</v>
      </c>
      <c r="E37" s="7">
        <f t="shared" si="5"/>
        <v>9217.91</v>
      </c>
      <c r="F37" s="7">
        <f t="shared" si="5"/>
        <v>9617.73</v>
      </c>
      <c r="G37" s="7">
        <f t="shared" si="5"/>
        <v>9182.32</v>
      </c>
      <c r="H37" s="7">
        <f t="shared" si="5"/>
        <v>8329.050000000001</v>
      </c>
      <c r="I37" s="7">
        <f t="shared" si="5"/>
        <v>13433.8</v>
      </c>
      <c r="J37" s="7">
        <f t="shared" si="5"/>
        <v>16203.62</v>
      </c>
      <c r="K37" s="7">
        <f t="shared" si="5"/>
        <v>10504.09</v>
      </c>
      <c r="L37" s="7">
        <f t="shared" si="5"/>
        <v>9255.58</v>
      </c>
      <c r="M37" s="7">
        <f t="shared" si="5"/>
        <v>10183.339999999998</v>
      </c>
      <c r="N37" s="7">
        <f t="shared" si="5"/>
        <v>128866.68000000001</v>
      </c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4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6">
      <selection activeCell="M30" sqref="M30"/>
    </sheetView>
  </sheetViews>
  <sheetFormatPr defaultColWidth="9.140625" defaultRowHeight="12.75"/>
  <cols>
    <col min="1" max="1" width="22.57421875" style="0" customWidth="1"/>
    <col min="16" max="16" width="30.28125" style="0" customWidth="1"/>
    <col min="17" max="17" width="13.28125" style="0" customWidth="1"/>
    <col min="27" max="27" width="13.140625" style="0" customWidth="1"/>
  </cols>
  <sheetData>
    <row r="1" ht="12.75">
      <c r="A1" s="42" t="s">
        <v>175</v>
      </c>
    </row>
    <row r="2" spans="1:20" ht="15">
      <c r="A2" s="1" t="s">
        <v>94</v>
      </c>
      <c r="E2" t="s">
        <v>0</v>
      </c>
      <c r="H2" s="2">
        <v>751</v>
      </c>
      <c r="P2" s="1" t="s">
        <v>93</v>
      </c>
      <c r="Q2" s="66"/>
      <c r="R2" s="66"/>
      <c r="S2" s="66"/>
      <c r="T2" s="66"/>
    </row>
    <row r="3" spans="16:20" ht="15">
      <c r="P3" s="66"/>
      <c r="Q3" s="66"/>
      <c r="R3" s="66"/>
      <c r="S3" s="66"/>
      <c r="T3" s="66"/>
    </row>
    <row r="4" spans="1:20" ht="15.75">
      <c r="A4" t="s">
        <v>68</v>
      </c>
      <c r="C4" s="3">
        <f>'[2]5'!$N$16</f>
        <v>80626.09399999998</v>
      </c>
      <c r="P4" s="66" t="s">
        <v>174</v>
      </c>
      <c r="Q4" s="67">
        <f>C4</f>
        <v>80626.09399999998</v>
      </c>
      <c r="R4" s="66"/>
      <c r="S4" s="66"/>
      <c r="T4" s="66"/>
    </row>
    <row r="5" spans="16:20" ht="15">
      <c r="P5" s="66"/>
      <c r="Q5" s="66"/>
      <c r="R5" s="66"/>
      <c r="S5" s="66"/>
      <c r="T5" s="66"/>
    </row>
    <row r="6" spans="1:20" ht="15.75">
      <c r="A6" s="6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7" t="s">
        <v>13</v>
      </c>
      <c r="P6" s="68"/>
      <c r="Q6" s="68" t="s">
        <v>13</v>
      </c>
      <c r="R6" s="66"/>
      <c r="S6" s="66"/>
      <c r="T6" s="66"/>
    </row>
    <row r="7" spans="1:20" ht="15.75">
      <c r="A7" s="14" t="s">
        <v>14</v>
      </c>
      <c r="B7" s="14">
        <v>7520.64</v>
      </c>
      <c r="C7" s="14">
        <v>7520.64</v>
      </c>
      <c r="D7" s="14">
        <v>7520.64</v>
      </c>
      <c r="E7" s="14">
        <v>7520.64</v>
      </c>
      <c r="F7" s="14">
        <v>7520.64</v>
      </c>
      <c r="G7" s="14">
        <v>7520.64</v>
      </c>
      <c r="H7" s="14">
        <v>7520.64</v>
      </c>
      <c r="I7" s="14">
        <v>7520.64</v>
      </c>
      <c r="J7" s="14">
        <v>8595.81</v>
      </c>
      <c r="K7" s="14">
        <v>8595.81</v>
      </c>
      <c r="L7" s="14">
        <v>8595.81</v>
      </c>
      <c r="M7" s="14">
        <v>8595.81</v>
      </c>
      <c r="N7" s="12">
        <f>SUM(B7:M7)</f>
        <v>94548.36</v>
      </c>
      <c r="P7" s="69" t="s">
        <v>14</v>
      </c>
      <c r="Q7" s="70">
        <f>N7</f>
        <v>94548.36</v>
      </c>
      <c r="R7" s="66"/>
      <c r="S7" s="66"/>
      <c r="T7" s="66"/>
    </row>
    <row r="8" spans="1:20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2"/>
      <c r="P8" s="68"/>
      <c r="Q8" s="68"/>
      <c r="R8" s="66"/>
      <c r="S8" s="66"/>
      <c r="T8" s="66"/>
    </row>
    <row r="9" spans="1:20" ht="15.75">
      <c r="A9" s="15" t="s">
        <v>15</v>
      </c>
      <c r="B9" s="15">
        <v>4923.74</v>
      </c>
      <c r="C9" s="15">
        <v>5568.77</v>
      </c>
      <c r="D9" s="15">
        <v>5816.102</v>
      </c>
      <c r="E9" s="15">
        <v>5374</v>
      </c>
      <c r="F9" s="15">
        <v>6434.44</v>
      </c>
      <c r="G9" s="15">
        <v>18080.62</v>
      </c>
      <c r="H9" s="15">
        <v>12625.71</v>
      </c>
      <c r="I9" s="15">
        <v>6995.65</v>
      </c>
      <c r="J9" s="15">
        <v>6756.1</v>
      </c>
      <c r="K9" s="15">
        <v>6404.65</v>
      </c>
      <c r="L9" s="15">
        <v>6130.87</v>
      </c>
      <c r="M9" s="15">
        <v>6041.41</v>
      </c>
      <c r="N9" s="12">
        <f>SUM(B9:M9)</f>
        <v>91152.06199999999</v>
      </c>
      <c r="P9" s="71" t="s">
        <v>15</v>
      </c>
      <c r="Q9" s="72">
        <f>N9</f>
        <v>91152.06199999999</v>
      </c>
      <c r="R9" s="66"/>
      <c r="S9" s="66"/>
      <c r="T9" s="66"/>
    </row>
    <row r="10" spans="1:20" ht="15.75">
      <c r="A10" s="16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2"/>
      <c r="O10" s="61"/>
      <c r="P10" s="73"/>
      <c r="Q10" s="74"/>
      <c r="R10" s="66"/>
      <c r="S10" s="66"/>
      <c r="T10" s="66"/>
    </row>
    <row r="11" spans="1:20" ht="15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2"/>
      <c r="P11" s="66" t="s">
        <v>173</v>
      </c>
      <c r="Q11" s="75"/>
      <c r="R11" s="66"/>
      <c r="S11" s="66"/>
      <c r="T11" s="66"/>
    </row>
    <row r="12" spans="1:20" ht="15.75">
      <c r="A12" s="13" t="s">
        <v>16</v>
      </c>
      <c r="B12" s="13">
        <f>SUM(B37)</f>
        <v>11257.3</v>
      </c>
      <c r="C12" s="13">
        <f>SUM(C37)</f>
        <v>11361.67</v>
      </c>
      <c r="D12" s="13">
        <f>SUM(D37)</f>
        <v>13574.77</v>
      </c>
      <c r="E12" s="13">
        <f>SUM(E37)</f>
        <v>9930.06</v>
      </c>
      <c r="F12" s="13">
        <f>F37</f>
        <v>10278.96</v>
      </c>
      <c r="G12" s="13">
        <f>SUM(G37)</f>
        <v>9987.050000000001</v>
      </c>
      <c r="H12" s="13">
        <f>SUM(H37)</f>
        <v>8967.49</v>
      </c>
      <c r="I12" s="13">
        <f>SUM(I37)</f>
        <v>10629.4</v>
      </c>
      <c r="J12" s="13">
        <f>SUM(J37)</f>
        <v>6918.4</v>
      </c>
      <c r="K12" s="13">
        <f>K37</f>
        <v>10768.82</v>
      </c>
      <c r="L12" s="13">
        <f>L37</f>
        <v>9932.27</v>
      </c>
      <c r="M12" s="13">
        <f>M37</f>
        <v>18460.08</v>
      </c>
      <c r="N12" s="12">
        <f>SUM(B12:M12)</f>
        <v>132066.27</v>
      </c>
      <c r="P12" s="76" t="s">
        <v>30</v>
      </c>
      <c r="Q12" s="77">
        <f>Q7+Q4-Q9</f>
        <v>84022.39199999998</v>
      </c>
      <c r="R12" s="66"/>
      <c r="S12" s="66"/>
      <c r="T12" s="66"/>
    </row>
    <row r="13" spans="1:20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2"/>
      <c r="P13" s="66"/>
      <c r="Q13" s="66"/>
      <c r="R13" s="66"/>
      <c r="S13" s="66"/>
      <c r="T13" s="66"/>
    </row>
    <row r="14" spans="1:20" ht="15.75">
      <c r="A14" s="14" t="s">
        <v>17</v>
      </c>
      <c r="B14" s="14">
        <f aca="true" t="shared" si="0" ref="B14:G14">B9-B12</f>
        <v>-6333.5599999999995</v>
      </c>
      <c r="C14" s="14">
        <f t="shared" si="0"/>
        <v>-5792.9</v>
      </c>
      <c r="D14" s="14">
        <f t="shared" si="0"/>
        <v>-7758.668000000001</v>
      </c>
      <c r="E14" s="14">
        <f t="shared" si="0"/>
        <v>-4556.0599999999995</v>
      </c>
      <c r="F14" s="14">
        <f t="shared" si="0"/>
        <v>-3844.5199999999995</v>
      </c>
      <c r="G14" s="14">
        <f t="shared" si="0"/>
        <v>8093.569999999998</v>
      </c>
      <c r="H14" s="14">
        <f aca="true" t="shared" si="1" ref="H14:M14">H9-H12</f>
        <v>3658.2199999999993</v>
      </c>
      <c r="I14" s="14">
        <f t="shared" si="1"/>
        <v>-3633.75</v>
      </c>
      <c r="J14" s="14">
        <f t="shared" si="1"/>
        <v>-162.29999999999927</v>
      </c>
      <c r="K14" s="14">
        <f t="shared" si="1"/>
        <v>-4364.17</v>
      </c>
      <c r="L14" s="14">
        <f t="shared" si="1"/>
        <v>-3801.4000000000005</v>
      </c>
      <c r="M14" s="14">
        <f t="shared" si="1"/>
        <v>-12418.670000000002</v>
      </c>
      <c r="N14" s="12">
        <f>SUM(B14:M14)</f>
        <v>-40914.20800000001</v>
      </c>
      <c r="P14" s="78"/>
      <c r="Q14" s="78"/>
      <c r="R14" s="66"/>
      <c r="S14" s="66"/>
      <c r="T14" s="66"/>
    </row>
    <row r="15" spans="1:20" ht="15.75">
      <c r="A15" s="17"/>
      <c r="B15" s="18"/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2"/>
      <c r="P15" s="78"/>
      <c r="Q15" s="78"/>
      <c r="R15" s="66"/>
      <c r="S15" s="66"/>
      <c r="T15" s="66"/>
    </row>
    <row r="16" spans="1:20" ht="15.75">
      <c r="A16" s="11" t="s">
        <v>30</v>
      </c>
      <c r="B16" s="10">
        <f>C4+B7-B9</f>
        <v>83222.99399999998</v>
      </c>
      <c r="C16" s="11">
        <f aca="true" t="shared" si="2" ref="C16:H16">B16+C7-C9</f>
        <v>85174.86399999997</v>
      </c>
      <c r="D16" s="10">
        <f t="shared" si="2"/>
        <v>86879.40199999997</v>
      </c>
      <c r="E16" s="11">
        <f t="shared" si="2"/>
        <v>89026.04199999997</v>
      </c>
      <c r="F16" s="10">
        <f t="shared" si="2"/>
        <v>90112.24199999997</v>
      </c>
      <c r="G16" s="11">
        <f t="shared" si="2"/>
        <v>79552.26199999997</v>
      </c>
      <c r="H16" s="10">
        <f t="shared" si="2"/>
        <v>74447.19199999998</v>
      </c>
      <c r="I16" s="11">
        <f>H16+I7-I9</f>
        <v>74972.18199999999</v>
      </c>
      <c r="J16" s="10">
        <f>I16+J7-J9</f>
        <v>76811.89199999998</v>
      </c>
      <c r="K16" s="11">
        <f>J16+K7-K9</f>
        <v>79003.05199999998</v>
      </c>
      <c r="L16" s="10">
        <f>K16+L7-L9</f>
        <v>81467.99199999998</v>
      </c>
      <c r="M16" s="11">
        <f>L16+M7-M9</f>
        <v>84022.39199999998</v>
      </c>
      <c r="N16" s="12">
        <f>C4+N7-N9</f>
        <v>84022.39199999998</v>
      </c>
      <c r="P16" s="79" t="s">
        <v>77</v>
      </c>
      <c r="Q16" s="80">
        <f>N12</f>
        <v>132066.27</v>
      </c>
      <c r="R16" s="81" t="s">
        <v>78</v>
      </c>
      <c r="S16" s="66"/>
      <c r="T16" s="66"/>
    </row>
    <row r="17" spans="16:20" ht="15">
      <c r="P17" s="66"/>
      <c r="Q17" s="66"/>
      <c r="R17" s="66"/>
      <c r="S17" s="66"/>
      <c r="T17" s="66"/>
    </row>
    <row r="18" spans="1:20" ht="15">
      <c r="A18" s="5" t="s">
        <v>18</v>
      </c>
      <c r="P18" s="1" t="s">
        <v>79</v>
      </c>
      <c r="Q18" s="66"/>
      <c r="R18" s="66"/>
      <c r="S18" s="66"/>
      <c r="T18" s="66" t="s">
        <v>80</v>
      </c>
    </row>
    <row r="19" spans="16:20" ht="15">
      <c r="P19" s="66"/>
      <c r="Q19" s="66"/>
      <c r="R19" s="66"/>
      <c r="S19" s="66"/>
      <c r="T19" s="66" t="s">
        <v>105</v>
      </c>
    </row>
    <row r="20" spans="1:20" ht="15">
      <c r="A20" s="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/>
      <c r="P20" s="82" t="s">
        <v>19</v>
      </c>
      <c r="Q20" s="83"/>
      <c r="R20" s="66"/>
      <c r="S20" s="66"/>
      <c r="T20" s="66" t="s">
        <v>109</v>
      </c>
    </row>
    <row r="21" spans="1:20" ht="15.75">
      <c r="A21" s="4" t="s">
        <v>27</v>
      </c>
      <c r="B21" s="4">
        <v>143.11</v>
      </c>
      <c r="C21" s="4">
        <v>135.76</v>
      </c>
      <c r="D21" s="4">
        <v>135.76</v>
      </c>
      <c r="E21" s="4">
        <v>147.31</v>
      </c>
      <c r="F21" s="4">
        <v>134.19</v>
      </c>
      <c r="G21" s="4">
        <v>149.01</v>
      </c>
      <c r="H21" s="4">
        <v>134.19</v>
      </c>
      <c r="I21" s="4">
        <v>146.93</v>
      </c>
      <c r="J21" s="4">
        <v>147.31</v>
      </c>
      <c r="K21" s="4">
        <v>157.93</v>
      </c>
      <c r="L21" s="4">
        <v>147.94</v>
      </c>
      <c r="M21" s="4">
        <v>214.34</v>
      </c>
      <c r="N21" s="7">
        <f aca="true" t="shared" si="3" ref="N21:N28">SUM(B21:M21)</f>
        <v>1793.7800000000002</v>
      </c>
      <c r="P21" s="84" t="s">
        <v>81</v>
      </c>
      <c r="Q21" s="85">
        <f>(Q23+Q24+Q22)*18%</f>
        <v>1321.2936</v>
      </c>
      <c r="R21" s="66"/>
      <c r="S21" s="66"/>
      <c r="T21" s="66" t="s">
        <v>120</v>
      </c>
    </row>
    <row r="22" spans="1:20" ht="15.75">
      <c r="A22" s="4" t="s">
        <v>28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">
        <f t="shared" si="3"/>
        <v>0</v>
      </c>
      <c r="P22" s="68" t="s">
        <v>36</v>
      </c>
      <c r="Q22" s="68">
        <f>N21</f>
        <v>1793.7800000000002</v>
      </c>
      <c r="R22" s="66"/>
      <c r="S22" s="66"/>
      <c r="T22" s="66" t="s">
        <v>144</v>
      </c>
    </row>
    <row r="23" spans="1:20" ht="15.75">
      <c r="A23" s="4" t="s">
        <v>37</v>
      </c>
      <c r="B23" s="4">
        <v>1517.61</v>
      </c>
      <c r="C23" s="4">
        <v>1940.47</v>
      </c>
      <c r="D23" s="4">
        <v>2045.62</v>
      </c>
      <c r="E23" s="4">
        <v>1368.42</v>
      </c>
      <c r="F23" s="4">
        <v>1368.42</v>
      </c>
      <c r="G23" s="4">
        <v>1368.42</v>
      </c>
      <c r="H23" s="4">
        <v>1368.42</v>
      </c>
      <c r="I23" s="4">
        <v>1368.42</v>
      </c>
      <c r="J23" s="4">
        <v>1368.42</v>
      </c>
      <c r="K23" s="4">
        <v>1368.42</v>
      </c>
      <c r="L23" s="4">
        <v>1368.42</v>
      </c>
      <c r="M23" s="4">
        <v>1368.42</v>
      </c>
      <c r="N23" s="7">
        <f t="shared" si="3"/>
        <v>17819.480000000003</v>
      </c>
      <c r="P23" s="68" t="s">
        <v>56</v>
      </c>
      <c r="Q23" s="68">
        <f>N32</f>
        <v>34.02</v>
      </c>
      <c r="R23" s="66"/>
      <c r="S23" s="66"/>
      <c r="T23" s="66" t="s">
        <v>149</v>
      </c>
    </row>
    <row r="24" spans="1:20" ht="15.75">
      <c r="A24" s="4" t="s">
        <v>38</v>
      </c>
      <c r="B24" s="4">
        <v>1442.56</v>
      </c>
      <c r="C24" s="4">
        <v>1360.91</v>
      </c>
      <c r="D24" s="4">
        <v>1643.88</v>
      </c>
      <c r="E24" s="4">
        <v>1382.37</v>
      </c>
      <c r="F24" s="4">
        <v>1507.64</v>
      </c>
      <c r="G24" s="4">
        <v>1334.82</v>
      </c>
      <c r="H24" s="4">
        <v>1091.77</v>
      </c>
      <c r="I24" s="4">
        <v>1564.18</v>
      </c>
      <c r="J24" s="4">
        <v>637.18</v>
      </c>
      <c r="K24" s="4">
        <v>1425.64</v>
      </c>
      <c r="L24" s="4">
        <v>1469.43</v>
      </c>
      <c r="M24" s="4">
        <v>3145.54</v>
      </c>
      <c r="N24" s="7">
        <f t="shared" si="3"/>
        <v>18005.920000000002</v>
      </c>
      <c r="P24" s="68" t="s">
        <v>32</v>
      </c>
      <c r="Q24" s="68">
        <f>N25</f>
        <v>5512.719999999999</v>
      </c>
      <c r="R24" s="66"/>
      <c r="S24" s="66"/>
      <c r="T24" s="66"/>
    </row>
    <row r="25" spans="1:20" ht="15.75">
      <c r="A25" s="4" t="s">
        <v>32</v>
      </c>
      <c r="B25" s="4">
        <v>1042.14</v>
      </c>
      <c r="C25" s="4">
        <v>1154.87</v>
      </c>
      <c r="D25" s="4">
        <v>2392.37</v>
      </c>
      <c r="E25" s="4"/>
      <c r="F25" s="4"/>
      <c r="G25" s="4">
        <v>535.33</v>
      </c>
      <c r="H25" s="4">
        <v>63.12</v>
      </c>
      <c r="I25" s="4"/>
      <c r="J25" s="4">
        <v>50</v>
      </c>
      <c r="K25" s="4">
        <v>224.99</v>
      </c>
      <c r="L25" s="4">
        <v>49.9</v>
      </c>
      <c r="M25" s="4"/>
      <c r="N25" s="7">
        <f t="shared" si="3"/>
        <v>5512.719999999999</v>
      </c>
      <c r="P25" s="68" t="s">
        <v>82</v>
      </c>
      <c r="Q25" s="68">
        <f>N29</f>
        <v>1674.2799999999997</v>
      </c>
      <c r="R25" s="66"/>
      <c r="S25" s="66"/>
      <c r="T25" s="66"/>
    </row>
    <row r="26" spans="1:20" ht="15.75">
      <c r="A26" s="4" t="s">
        <v>41</v>
      </c>
      <c r="B26" s="4">
        <v>853.17</v>
      </c>
      <c r="C26" s="4">
        <v>955.31</v>
      </c>
      <c r="D26" s="4">
        <v>1006.96</v>
      </c>
      <c r="E26" s="4">
        <v>961.37</v>
      </c>
      <c r="F26" s="4">
        <v>859.18</v>
      </c>
      <c r="G26" s="4">
        <v>426.59</v>
      </c>
      <c r="H26" s="4">
        <v>0</v>
      </c>
      <c r="I26" s="4">
        <v>0</v>
      </c>
      <c r="J26" s="4"/>
      <c r="K26" s="4">
        <v>1105.51</v>
      </c>
      <c r="L26" s="4">
        <v>1081.48</v>
      </c>
      <c r="M26" s="4">
        <v>1051.44</v>
      </c>
      <c r="N26" s="7">
        <f t="shared" si="3"/>
        <v>8301.01</v>
      </c>
      <c r="P26" s="119" t="s">
        <v>28</v>
      </c>
      <c r="Q26" s="86">
        <f>N28</f>
        <v>0</v>
      </c>
      <c r="R26" s="66"/>
      <c r="S26" s="66"/>
      <c r="T26" s="66"/>
    </row>
    <row r="27" spans="1:20" ht="15.75">
      <c r="A27" s="4" t="s">
        <v>42</v>
      </c>
      <c r="B27" s="4">
        <v>2266.57</v>
      </c>
      <c r="C27" s="4">
        <v>1471.18</v>
      </c>
      <c r="D27" s="4">
        <v>2250.42</v>
      </c>
      <c r="E27" s="4">
        <v>2107.37</v>
      </c>
      <c r="F27" s="4">
        <v>2624.14</v>
      </c>
      <c r="G27" s="4">
        <v>2485.58</v>
      </c>
      <c r="H27" s="4">
        <v>2107.37</v>
      </c>
      <c r="I27" s="4">
        <v>3671.63</v>
      </c>
      <c r="J27" s="4">
        <v>602.11</v>
      </c>
      <c r="K27" s="4">
        <v>2107.37</v>
      </c>
      <c r="L27" s="4">
        <v>2276.4</v>
      </c>
      <c r="M27" s="4">
        <v>2107.37</v>
      </c>
      <c r="N27" s="7">
        <f t="shared" si="3"/>
        <v>26077.510000000002</v>
      </c>
      <c r="P27" s="87" t="s">
        <v>84</v>
      </c>
      <c r="Q27" s="68">
        <f>N34</f>
        <v>5750</v>
      </c>
      <c r="R27" s="66"/>
      <c r="S27" s="66"/>
      <c r="T27" s="66"/>
    </row>
    <row r="28" spans="1:20" ht="15.75">
      <c r="A28" s="59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>
        <f t="shared" si="3"/>
        <v>0</v>
      </c>
      <c r="P28" s="88" t="s">
        <v>85</v>
      </c>
      <c r="Q28" s="89">
        <f>N35</f>
        <v>0</v>
      </c>
      <c r="R28" s="66"/>
      <c r="S28" s="66"/>
      <c r="T28" s="66"/>
    </row>
    <row r="29" spans="1:20" ht="15.75">
      <c r="A29" s="4" t="s">
        <v>53</v>
      </c>
      <c r="B29" s="4">
        <v>139.35</v>
      </c>
      <c r="C29" s="4">
        <v>139.35</v>
      </c>
      <c r="D29" s="4">
        <v>140.33</v>
      </c>
      <c r="E29" s="4">
        <v>140.24</v>
      </c>
      <c r="F29" s="4">
        <v>140.44</v>
      </c>
      <c r="G29" s="4">
        <v>139.35</v>
      </c>
      <c r="H29" s="4">
        <v>139.35</v>
      </c>
      <c r="I29" s="4">
        <v>139.35</v>
      </c>
      <c r="J29" s="4">
        <v>139.35</v>
      </c>
      <c r="K29" s="4">
        <v>139.35</v>
      </c>
      <c r="L29" s="4">
        <v>139.35</v>
      </c>
      <c r="M29" s="4">
        <v>138.47</v>
      </c>
      <c r="N29" s="7">
        <f aca="true" t="shared" si="4" ref="N29:N34">SUM(B29:M29)</f>
        <v>1674.2799999999997</v>
      </c>
      <c r="P29" s="88" t="s">
        <v>59</v>
      </c>
      <c r="Q29" s="88">
        <f>N33</f>
        <v>1001.75</v>
      </c>
      <c r="R29" s="66"/>
      <c r="S29" s="66"/>
      <c r="T29" s="66"/>
    </row>
    <row r="30" spans="1:20" ht="15.75">
      <c r="A30" s="59" t="s">
        <v>177</v>
      </c>
      <c r="B30" s="4">
        <v>2959.13</v>
      </c>
      <c r="C30" s="4">
        <v>3228.74</v>
      </c>
      <c r="D30" s="4">
        <v>2509.44</v>
      </c>
      <c r="E30" s="4">
        <v>2936.24</v>
      </c>
      <c r="F30" s="4">
        <v>2799.5</v>
      </c>
      <c r="G30" s="4">
        <v>2698.87</v>
      </c>
      <c r="H30" s="4">
        <v>3120.79</v>
      </c>
      <c r="I30" s="4">
        <v>2871.65</v>
      </c>
      <c r="J30" s="4">
        <v>3052.25</v>
      </c>
      <c r="K30" s="4">
        <v>3256.23</v>
      </c>
      <c r="L30" s="4">
        <v>2610.4</v>
      </c>
      <c r="M30" s="4">
        <v>3360.13</v>
      </c>
      <c r="N30" s="7">
        <f t="shared" si="4"/>
        <v>35403.37</v>
      </c>
      <c r="P30" s="88" t="s">
        <v>86</v>
      </c>
      <c r="Q30" s="88">
        <f>N36</f>
        <v>0</v>
      </c>
      <c r="S30" s="43"/>
      <c r="T30" s="66"/>
    </row>
    <row r="31" spans="1:20" ht="15.75">
      <c r="A31" s="59" t="s">
        <v>178</v>
      </c>
      <c r="B31" s="4">
        <v>893.66</v>
      </c>
      <c r="C31" s="4">
        <v>975.08</v>
      </c>
      <c r="D31" s="4">
        <v>757.85</v>
      </c>
      <c r="E31" s="4">
        <v>886.74</v>
      </c>
      <c r="F31" s="4">
        <v>845.45</v>
      </c>
      <c r="G31" s="4">
        <v>815.06</v>
      </c>
      <c r="H31" s="4">
        <v>942.48</v>
      </c>
      <c r="I31" s="4">
        <v>867.24</v>
      </c>
      <c r="J31" s="4">
        <v>921.78</v>
      </c>
      <c r="K31" s="4">
        <v>983.38</v>
      </c>
      <c r="L31" s="4">
        <v>788.95</v>
      </c>
      <c r="M31" s="4">
        <v>1014.76</v>
      </c>
      <c r="N31" s="7">
        <f t="shared" si="4"/>
        <v>10692.43</v>
      </c>
      <c r="P31" s="87" t="s">
        <v>87</v>
      </c>
      <c r="Q31" s="89">
        <f>SUM(Q21:Q30)</f>
        <v>17087.8436</v>
      </c>
      <c r="S31" s="43"/>
      <c r="T31" s="66"/>
    </row>
    <row r="32" spans="1:14" ht="12.75">
      <c r="A32" s="4" t="s">
        <v>56</v>
      </c>
      <c r="B32" s="4"/>
      <c r="C32" s="4"/>
      <c r="D32" s="4"/>
      <c r="E32" s="4"/>
      <c r="F32" s="4"/>
      <c r="G32" s="4">
        <v>34.02</v>
      </c>
      <c r="H32" s="4"/>
      <c r="I32" s="4"/>
      <c r="J32" s="4"/>
      <c r="K32" s="4"/>
      <c r="L32" s="4"/>
      <c r="M32" s="4"/>
      <c r="N32" s="7">
        <f t="shared" si="4"/>
        <v>34.02</v>
      </c>
    </row>
    <row r="33" spans="1:14" ht="12.75">
      <c r="A33" s="4" t="s">
        <v>59</v>
      </c>
      <c r="B33" s="4"/>
      <c r="C33" s="4"/>
      <c r="D33" s="4">
        <v>692.14</v>
      </c>
      <c r="E33" s="4"/>
      <c r="F33" s="4"/>
      <c r="G33" s="4"/>
      <c r="H33" s="4"/>
      <c r="I33" s="4"/>
      <c r="J33" s="4"/>
      <c r="K33" s="4"/>
      <c r="L33" s="4"/>
      <c r="M33" s="4">
        <v>309.61</v>
      </c>
      <c r="N33" s="7">
        <f t="shared" si="4"/>
        <v>1001.75</v>
      </c>
    </row>
    <row r="34" spans="1:14" ht="12.75">
      <c r="A34" s="4" t="s">
        <v>67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5750</v>
      </c>
      <c r="N34" s="7">
        <f t="shared" si="4"/>
        <v>5750</v>
      </c>
    </row>
    <row r="35" spans="1:14" ht="12.75">
      <c r="A35" s="59" t="s">
        <v>85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7">
        <v>0</v>
      </c>
    </row>
    <row r="36" spans="1:14" ht="12.75">
      <c r="A36" s="59" t="s">
        <v>86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7">
        <v>0</v>
      </c>
    </row>
    <row r="37" spans="1:14" ht="12.75">
      <c r="A37" s="7" t="s">
        <v>20</v>
      </c>
      <c r="B37" s="7">
        <f aca="true" t="shared" si="5" ref="B37:N37">SUM(B21:B36)</f>
        <v>11257.3</v>
      </c>
      <c r="C37" s="7">
        <f t="shared" si="5"/>
        <v>11361.67</v>
      </c>
      <c r="D37" s="7">
        <f t="shared" si="5"/>
        <v>13574.77</v>
      </c>
      <c r="E37" s="7">
        <f t="shared" si="5"/>
        <v>9930.06</v>
      </c>
      <c r="F37" s="7">
        <f t="shared" si="5"/>
        <v>10278.96</v>
      </c>
      <c r="G37" s="7">
        <f t="shared" si="5"/>
        <v>9987.050000000001</v>
      </c>
      <c r="H37" s="7">
        <f t="shared" si="5"/>
        <v>8967.49</v>
      </c>
      <c r="I37" s="7">
        <f t="shared" si="5"/>
        <v>10629.4</v>
      </c>
      <c r="J37" s="7">
        <f t="shared" si="5"/>
        <v>6918.4</v>
      </c>
      <c r="K37" s="7">
        <f t="shared" si="5"/>
        <v>10768.82</v>
      </c>
      <c r="L37" s="7">
        <f t="shared" si="5"/>
        <v>9932.27</v>
      </c>
      <c r="M37" s="7">
        <f t="shared" si="5"/>
        <v>18460.08</v>
      </c>
      <c r="N37" s="7">
        <f t="shared" si="5"/>
        <v>132066.27000000002</v>
      </c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4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22">
      <selection activeCell="M30" sqref="M30"/>
    </sheetView>
  </sheetViews>
  <sheetFormatPr defaultColWidth="9.140625" defaultRowHeight="12.75"/>
  <cols>
    <col min="1" max="1" width="22.7109375" style="0" customWidth="1"/>
    <col min="3" max="3" width="9.8515625" style="0" customWidth="1"/>
    <col min="14" max="14" width="10.140625" style="0" customWidth="1"/>
    <col min="15" max="15" width="10.421875" style="0" customWidth="1"/>
    <col min="16" max="16" width="30.140625" style="0" customWidth="1"/>
    <col min="17" max="17" width="13.7109375" style="0" customWidth="1"/>
    <col min="27" max="27" width="16.7109375" style="0" customWidth="1"/>
  </cols>
  <sheetData>
    <row r="1" ht="12.75">
      <c r="A1" s="42" t="s">
        <v>175</v>
      </c>
    </row>
    <row r="2" spans="1:20" ht="15">
      <c r="A2" s="1" t="s">
        <v>22</v>
      </c>
      <c r="E2" t="s">
        <v>0</v>
      </c>
      <c r="H2" s="2">
        <v>1267</v>
      </c>
      <c r="P2" s="1" t="s">
        <v>95</v>
      </c>
      <c r="Q2" s="66"/>
      <c r="R2" s="66"/>
      <c r="S2" s="66"/>
      <c r="T2" s="66"/>
    </row>
    <row r="3" spans="16:20" ht="15">
      <c r="P3" s="66"/>
      <c r="Q3" s="66"/>
      <c r="R3" s="66"/>
      <c r="S3" s="66"/>
      <c r="T3" s="66"/>
    </row>
    <row r="4" spans="1:20" ht="15.75">
      <c r="A4" t="s">
        <v>68</v>
      </c>
      <c r="C4" s="3">
        <f>'[2]6'!$N$16</f>
        <v>129467.97950000002</v>
      </c>
      <c r="P4" s="66" t="s">
        <v>174</v>
      </c>
      <c r="Q4" s="67">
        <f>C4</f>
        <v>129467.97950000002</v>
      </c>
      <c r="R4" s="66"/>
      <c r="S4" s="66"/>
      <c r="T4" s="66"/>
    </row>
    <row r="5" spans="16:20" ht="15">
      <c r="P5" s="66"/>
      <c r="Q5" s="66"/>
      <c r="R5" s="66"/>
      <c r="S5" s="66"/>
      <c r="T5" s="66"/>
    </row>
    <row r="6" spans="1:20" ht="15.75">
      <c r="A6" s="6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7" t="s">
        <v>13</v>
      </c>
      <c r="P6" s="68"/>
      <c r="Q6" s="68" t="s">
        <v>13</v>
      </c>
      <c r="R6" s="66"/>
      <c r="S6" s="66"/>
      <c r="T6" s="66"/>
    </row>
    <row r="7" spans="1:20" ht="15.75">
      <c r="A7" s="14" t="s">
        <v>14</v>
      </c>
      <c r="B7" s="14">
        <v>12149.76</v>
      </c>
      <c r="C7" s="14">
        <v>12149.76</v>
      </c>
      <c r="D7" s="14">
        <v>12173.76</v>
      </c>
      <c r="E7" s="14">
        <v>12161.28</v>
      </c>
      <c r="F7" s="14">
        <v>12161.28</v>
      </c>
      <c r="G7" s="14">
        <v>12161.28</v>
      </c>
      <c r="H7" s="14">
        <v>12161.28</v>
      </c>
      <c r="I7" s="14">
        <v>12161.28</v>
      </c>
      <c r="J7" s="14">
        <v>13871.53</v>
      </c>
      <c r="K7" s="14">
        <v>13871.53</v>
      </c>
      <c r="L7" s="14">
        <v>13871.53</v>
      </c>
      <c r="M7" s="14">
        <v>13871.53</v>
      </c>
      <c r="N7" s="12">
        <f>SUM(B7:M7)</f>
        <v>152765.8</v>
      </c>
      <c r="P7" s="69" t="s">
        <v>14</v>
      </c>
      <c r="Q7" s="70">
        <f>N7</f>
        <v>152765.8</v>
      </c>
      <c r="R7" s="66"/>
      <c r="S7" s="66"/>
      <c r="T7" s="66"/>
    </row>
    <row r="8" spans="1:20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2"/>
      <c r="P8" s="68"/>
      <c r="Q8" s="68"/>
      <c r="R8" s="66"/>
      <c r="S8" s="66"/>
      <c r="T8" s="66"/>
    </row>
    <row r="9" spans="1:20" ht="15.75">
      <c r="A9" s="15" t="s">
        <v>15</v>
      </c>
      <c r="B9" s="15">
        <v>5765.18</v>
      </c>
      <c r="C9" s="15">
        <v>8413.45</v>
      </c>
      <c r="D9" s="15">
        <v>6953.77</v>
      </c>
      <c r="E9" s="15">
        <v>7315.46</v>
      </c>
      <c r="F9" s="15">
        <v>14569.71</v>
      </c>
      <c r="G9" s="15">
        <v>12955.01</v>
      </c>
      <c r="H9" s="15">
        <v>21635.19</v>
      </c>
      <c r="I9" s="15">
        <v>13568.62</v>
      </c>
      <c r="J9" s="15">
        <v>11854.08</v>
      </c>
      <c r="K9" s="15">
        <v>6589.51</v>
      </c>
      <c r="L9" s="15">
        <v>9089.94</v>
      </c>
      <c r="M9" s="15">
        <v>6828.69</v>
      </c>
      <c r="N9" s="12">
        <f>SUM(B9:M9)</f>
        <v>125538.61</v>
      </c>
      <c r="P9" s="71" t="s">
        <v>15</v>
      </c>
      <c r="Q9" s="72">
        <f>N9</f>
        <v>125538.61</v>
      </c>
      <c r="R9" s="66"/>
      <c r="S9" s="66"/>
      <c r="T9" s="66"/>
    </row>
    <row r="10" spans="1:20" ht="15.75">
      <c r="A10" s="16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2"/>
      <c r="O10" s="61"/>
      <c r="P10" s="73"/>
      <c r="Q10" s="74"/>
      <c r="R10" s="66"/>
      <c r="S10" s="66"/>
      <c r="T10" s="66"/>
    </row>
    <row r="11" spans="1:20" ht="15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2"/>
      <c r="P11" s="66" t="s">
        <v>173</v>
      </c>
      <c r="Q11" s="75"/>
      <c r="R11" s="66"/>
      <c r="S11" s="66"/>
      <c r="T11" s="66"/>
    </row>
    <row r="12" spans="1:20" ht="15.75">
      <c r="A12" s="13" t="s">
        <v>16</v>
      </c>
      <c r="B12" s="13">
        <f>SUM(B37)</f>
        <v>17483.18</v>
      </c>
      <c r="C12" s="13">
        <f>SUM(C37)</f>
        <v>16496.77</v>
      </c>
      <c r="D12" s="13">
        <f>SUM(D37)</f>
        <v>18010.7</v>
      </c>
      <c r="E12" s="13">
        <f>SUM(E37)</f>
        <v>16072.489999999998</v>
      </c>
      <c r="F12" s="13">
        <f>F37</f>
        <v>17319.7</v>
      </c>
      <c r="G12" s="13">
        <f>SUM(G37)</f>
        <v>15586.350000000002</v>
      </c>
      <c r="H12" s="13">
        <f>SUM(H37)</f>
        <v>14633.659999999998</v>
      </c>
      <c r="I12" s="13">
        <f>SUM(I37)</f>
        <v>17108.99</v>
      </c>
      <c r="J12" s="13">
        <f>SUM(J37)</f>
        <v>11181.939999999999</v>
      </c>
      <c r="K12" s="13">
        <f>K37</f>
        <v>19654.980000000003</v>
      </c>
      <c r="L12" s="13">
        <f>L37</f>
        <v>15902.79</v>
      </c>
      <c r="M12" s="13">
        <f>M37</f>
        <v>17612.359999999997</v>
      </c>
      <c r="N12" s="12">
        <f>SUM(B12:M12)</f>
        <v>197063.91</v>
      </c>
      <c r="P12" s="76" t="s">
        <v>30</v>
      </c>
      <c r="Q12" s="77">
        <f>Q7+Q4-Q9</f>
        <v>156695.16950000002</v>
      </c>
      <c r="R12" s="66"/>
      <c r="S12" s="66"/>
      <c r="T12" s="66"/>
    </row>
    <row r="13" spans="1:20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2"/>
      <c r="P13" s="66"/>
      <c r="Q13" s="66"/>
      <c r="R13" s="66"/>
      <c r="S13" s="66"/>
      <c r="T13" s="66"/>
    </row>
    <row r="14" spans="1:20" ht="15.75">
      <c r="A14" s="14" t="s">
        <v>17</v>
      </c>
      <c r="B14" s="14">
        <f aca="true" t="shared" si="0" ref="B14:G14">B9-B12</f>
        <v>-11718</v>
      </c>
      <c r="C14" s="14">
        <f t="shared" si="0"/>
        <v>-8083.32</v>
      </c>
      <c r="D14" s="14">
        <f t="shared" si="0"/>
        <v>-11056.93</v>
      </c>
      <c r="E14" s="14">
        <f t="shared" si="0"/>
        <v>-8757.029999999999</v>
      </c>
      <c r="F14" s="14">
        <f t="shared" si="0"/>
        <v>-2749.9900000000016</v>
      </c>
      <c r="G14" s="14">
        <f t="shared" si="0"/>
        <v>-2631.340000000002</v>
      </c>
      <c r="H14" s="14">
        <f aca="true" t="shared" si="1" ref="H14:M14">H9-H12</f>
        <v>7001.530000000001</v>
      </c>
      <c r="I14" s="14">
        <f t="shared" si="1"/>
        <v>-3540.370000000001</v>
      </c>
      <c r="J14" s="14">
        <f t="shared" si="1"/>
        <v>672.1400000000012</v>
      </c>
      <c r="K14" s="14">
        <f t="shared" si="1"/>
        <v>-13065.470000000003</v>
      </c>
      <c r="L14" s="14">
        <f t="shared" si="1"/>
        <v>-6812.85</v>
      </c>
      <c r="M14" s="14">
        <f t="shared" si="1"/>
        <v>-10783.669999999998</v>
      </c>
      <c r="N14" s="54">
        <f>SUM(B14:M14)</f>
        <v>-71525.30000000002</v>
      </c>
      <c r="O14" s="55"/>
      <c r="P14" s="78"/>
      <c r="Q14" s="78"/>
      <c r="R14" s="66"/>
      <c r="S14" s="66"/>
      <c r="T14" s="66"/>
    </row>
    <row r="15" spans="1:20" ht="15.75">
      <c r="A15" s="17"/>
      <c r="B15" s="18"/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2"/>
      <c r="P15" s="78"/>
      <c r="Q15" s="78"/>
      <c r="R15" s="66"/>
      <c r="S15" s="66"/>
      <c r="T15" s="66"/>
    </row>
    <row r="16" spans="1:20" ht="15.75">
      <c r="A16" s="11" t="s">
        <v>30</v>
      </c>
      <c r="B16" s="10">
        <f>C4+B7-B9</f>
        <v>135852.55950000003</v>
      </c>
      <c r="C16" s="11">
        <f aca="true" t="shared" si="2" ref="C16:H16">B16+C7-C9</f>
        <v>139588.86950000003</v>
      </c>
      <c r="D16" s="10">
        <f t="shared" si="2"/>
        <v>144808.85950000005</v>
      </c>
      <c r="E16" s="11">
        <f t="shared" si="2"/>
        <v>149654.67950000006</v>
      </c>
      <c r="F16" s="10">
        <f t="shared" si="2"/>
        <v>147246.24950000006</v>
      </c>
      <c r="G16" s="11">
        <f t="shared" si="2"/>
        <v>146452.51950000005</v>
      </c>
      <c r="H16" s="10">
        <f t="shared" si="2"/>
        <v>136978.60950000005</v>
      </c>
      <c r="I16" s="11">
        <f>H16+I7-I9</f>
        <v>135571.26950000005</v>
      </c>
      <c r="J16" s="10">
        <f>I16+J7-J9</f>
        <v>137588.71950000006</v>
      </c>
      <c r="K16" s="11">
        <f>J16+K7-K9</f>
        <v>144870.73950000005</v>
      </c>
      <c r="L16" s="10">
        <f>K16+L7-L9</f>
        <v>149652.32950000005</v>
      </c>
      <c r="M16" s="11">
        <f>L16+M7-M9</f>
        <v>156695.16950000005</v>
      </c>
      <c r="N16" s="12">
        <f>C4+N7-N9</f>
        <v>156695.16950000002</v>
      </c>
      <c r="P16" s="79" t="s">
        <v>77</v>
      </c>
      <c r="Q16" s="80">
        <f>N12</f>
        <v>197063.91</v>
      </c>
      <c r="R16" s="81" t="s">
        <v>78</v>
      </c>
      <c r="S16" s="66"/>
      <c r="T16" s="66"/>
    </row>
    <row r="17" spans="16:20" ht="15">
      <c r="P17" s="66"/>
      <c r="Q17" s="66"/>
      <c r="R17" s="66"/>
      <c r="S17" s="66"/>
      <c r="T17" s="66"/>
    </row>
    <row r="18" spans="1:20" ht="15">
      <c r="A18" s="5" t="s">
        <v>18</v>
      </c>
      <c r="P18" s="1" t="s">
        <v>79</v>
      </c>
      <c r="Q18" s="66"/>
      <c r="R18" s="66"/>
      <c r="S18" s="66"/>
      <c r="T18" s="66" t="s">
        <v>80</v>
      </c>
    </row>
    <row r="19" spans="16:20" ht="15">
      <c r="P19" s="66"/>
      <c r="Q19" s="66"/>
      <c r="R19" s="66"/>
      <c r="S19" s="66"/>
      <c r="T19" s="66" t="s">
        <v>129</v>
      </c>
    </row>
    <row r="20" spans="1:20" ht="15">
      <c r="A20" s="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/>
      <c r="P20" s="82" t="s">
        <v>19</v>
      </c>
      <c r="Q20" s="83"/>
      <c r="R20" s="66"/>
      <c r="S20" s="66"/>
      <c r="T20" s="66" t="s">
        <v>113</v>
      </c>
    </row>
    <row r="21" spans="1:20" ht="15.75">
      <c r="A21" s="4" t="s">
        <v>27</v>
      </c>
      <c r="B21" s="4">
        <v>143.11</v>
      </c>
      <c r="C21" s="4">
        <v>135.76</v>
      </c>
      <c r="D21" s="4">
        <v>135.76</v>
      </c>
      <c r="E21" s="4">
        <v>147.31</v>
      </c>
      <c r="F21" s="4">
        <v>134.19</v>
      </c>
      <c r="G21" s="4">
        <v>149.01</v>
      </c>
      <c r="H21" s="4">
        <v>134.19</v>
      </c>
      <c r="I21" s="4">
        <v>146.93</v>
      </c>
      <c r="J21" s="4">
        <v>147.31</v>
      </c>
      <c r="K21" s="4">
        <v>157.93</v>
      </c>
      <c r="L21" s="4">
        <v>147.94</v>
      </c>
      <c r="M21" s="4">
        <v>214.34</v>
      </c>
      <c r="N21" s="7">
        <f aca="true" t="shared" si="3" ref="N21:N28">SUM(B21:M21)</f>
        <v>1793.7800000000002</v>
      </c>
      <c r="P21" s="84" t="s">
        <v>81</v>
      </c>
      <c r="Q21" s="85">
        <f>(Q23+Q24+Q22)*18%</f>
        <v>1325.448</v>
      </c>
      <c r="R21" s="66"/>
      <c r="S21" s="66"/>
      <c r="T21" s="66" t="s">
        <v>122</v>
      </c>
    </row>
    <row r="22" spans="1:20" ht="15.75">
      <c r="A22" s="4" t="s">
        <v>28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">
        <f t="shared" si="3"/>
        <v>0</v>
      </c>
      <c r="P22" s="68" t="s">
        <v>36</v>
      </c>
      <c r="Q22" s="68">
        <f>N21</f>
        <v>1793.7800000000002</v>
      </c>
      <c r="R22" s="66"/>
      <c r="S22" s="66"/>
      <c r="T22" s="66" t="s">
        <v>132</v>
      </c>
    </row>
    <row r="23" spans="1:20" ht="15.75">
      <c r="A23" s="4" t="s">
        <v>37</v>
      </c>
      <c r="B23" s="4">
        <v>2455.69</v>
      </c>
      <c r="C23" s="4">
        <v>3139.95</v>
      </c>
      <c r="D23" s="4">
        <v>3310.08</v>
      </c>
      <c r="E23" s="4">
        <v>2214.29</v>
      </c>
      <c r="F23" s="4">
        <v>2214.29</v>
      </c>
      <c r="G23" s="4">
        <v>2214.29</v>
      </c>
      <c r="H23" s="4">
        <v>2214.29</v>
      </c>
      <c r="I23" s="4">
        <v>2214.29</v>
      </c>
      <c r="J23" s="4">
        <v>2214.29</v>
      </c>
      <c r="K23" s="4">
        <v>2214.29</v>
      </c>
      <c r="L23" s="4">
        <v>2214.29</v>
      </c>
      <c r="M23" s="4">
        <v>2214.29</v>
      </c>
      <c r="N23" s="7">
        <f t="shared" si="3"/>
        <v>28834.330000000005</v>
      </c>
      <c r="P23" s="68" t="s">
        <v>56</v>
      </c>
      <c r="Q23" s="68">
        <f>N32</f>
        <v>34.02</v>
      </c>
      <c r="R23" s="66"/>
      <c r="S23" s="66"/>
      <c r="T23" s="66" t="s">
        <v>133</v>
      </c>
    </row>
    <row r="24" spans="1:20" ht="15.75">
      <c r="A24" s="4" t="s">
        <v>34</v>
      </c>
      <c r="B24" s="4">
        <v>2334.26</v>
      </c>
      <c r="C24" s="4">
        <v>2202.13</v>
      </c>
      <c r="D24" s="4">
        <v>2660.03</v>
      </c>
      <c r="E24" s="4">
        <v>2236.87</v>
      </c>
      <c r="F24" s="4">
        <v>2439.56</v>
      </c>
      <c r="G24" s="4">
        <v>2159.92</v>
      </c>
      <c r="H24" s="4">
        <v>1766.64</v>
      </c>
      <c r="I24" s="4">
        <v>2531.06</v>
      </c>
      <c r="J24" s="4">
        <v>1031.05</v>
      </c>
      <c r="K24" s="4">
        <v>2306.88</v>
      </c>
      <c r="L24" s="4">
        <v>2377.73</v>
      </c>
      <c r="M24" s="4">
        <v>2280.02</v>
      </c>
      <c r="N24" s="7">
        <f t="shared" si="3"/>
        <v>26326.15</v>
      </c>
      <c r="P24" s="68" t="s">
        <v>32</v>
      </c>
      <c r="Q24" s="68">
        <f>N25</f>
        <v>5535.799999999999</v>
      </c>
      <c r="R24" s="66"/>
      <c r="S24" s="66"/>
      <c r="T24" s="66" t="s">
        <v>137</v>
      </c>
    </row>
    <row r="25" spans="1:20" ht="15.75">
      <c r="A25" s="4" t="s">
        <v>32</v>
      </c>
      <c r="B25" s="4">
        <v>1042.14</v>
      </c>
      <c r="C25" s="4">
        <v>64.71</v>
      </c>
      <c r="D25" s="4"/>
      <c r="E25" s="4">
        <v>95.35</v>
      </c>
      <c r="F25" s="4">
        <v>769.9</v>
      </c>
      <c r="G25" s="4">
        <v>405.33</v>
      </c>
      <c r="H25" s="4">
        <v>308.12</v>
      </c>
      <c r="I25" s="4"/>
      <c r="J25" s="4">
        <v>159</v>
      </c>
      <c r="K25" s="4">
        <v>2691.25</v>
      </c>
      <c r="L25" s="4"/>
      <c r="M25" s="4"/>
      <c r="N25" s="7">
        <f t="shared" si="3"/>
        <v>5535.799999999999</v>
      </c>
      <c r="P25" s="68" t="s">
        <v>82</v>
      </c>
      <c r="Q25" s="68">
        <f>N29</f>
        <v>2709.23</v>
      </c>
      <c r="R25" s="66"/>
      <c r="S25" s="66"/>
      <c r="T25" s="66" t="s">
        <v>140</v>
      </c>
    </row>
    <row r="26" spans="1:20" ht="15.75">
      <c r="A26" s="4" t="s">
        <v>41</v>
      </c>
      <c r="B26" s="4">
        <v>1380.54</v>
      </c>
      <c r="C26" s="4">
        <v>1545.82</v>
      </c>
      <c r="D26" s="4">
        <v>1629.39</v>
      </c>
      <c r="E26" s="4">
        <v>1555.63</v>
      </c>
      <c r="F26" s="4">
        <v>1390.27</v>
      </c>
      <c r="G26" s="4">
        <v>690.27</v>
      </c>
      <c r="H26" s="4">
        <v>0</v>
      </c>
      <c r="I26" s="4">
        <v>0</v>
      </c>
      <c r="J26" s="4"/>
      <c r="K26" s="4">
        <v>1788.87</v>
      </c>
      <c r="L26" s="4">
        <v>1749.98</v>
      </c>
      <c r="M26" s="4">
        <v>1701.37</v>
      </c>
      <c r="N26" s="7">
        <f t="shared" si="3"/>
        <v>13432.14</v>
      </c>
      <c r="P26" s="119" t="s">
        <v>28</v>
      </c>
      <c r="Q26" s="86">
        <f>N28</f>
        <v>0</v>
      </c>
      <c r="R26" s="66"/>
      <c r="S26" s="66"/>
      <c r="T26" s="66" t="s">
        <v>142</v>
      </c>
    </row>
    <row r="27" spans="1:20" ht="15.75">
      <c r="A27" s="4" t="s">
        <v>43</v>
      </c>
      <c r="B27" s="4">
        <v>3667.61</v>
      </c>
      <c r="C27" s="4">
        <v>2380.57</v>
      </c>
      <c r="D27" s="4">
        <v>3641.49</v>
      </c>
      <c r="E27" s="4">
        <v>3410.01</v>
      </c>
      <c r="F27" s="4">
        <v>4246.22</v>
      </c>
      <c r="G27" s="4">
        <v>4022</v>
      </c>
      <c r="H27" s="4">
        <v>3410.01</v>
      </c>
      <c r="I27" s="4">
        <v>5941.2</v>
      </c>
      <c r="J27" s="4">
        <v>974.29</v>
      </c>
      <c r="K27" s="4">
        <v>3410.01</v>
      </c>
      <c r="L27" s="4">
        <v>3683.52</v>
      </c>
      <c r="M27" s="4">
        <v>3410.01</v>
      </c>
      <c r="N27" s="7">
        <f t="shared" si="3"/>
        <v>42196.94</v>
      </c>
      <c r="P27" s="87" t="s">
        <v>84</v>
      </c>
      <c r="Q27" s="68">
        <f>N34</f>
        <v>0</v>
      </c>
      <c r="R27" s="66"/>
      <c r="S27" s="66"/>
      <c r="T27" s="66"/>
    </row>
    <row r="28" spans="1:20" ht="15.75">
      <c r="A28" s="59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>
        <f t="shared" si="3"/>
        <v>0</v>
      </c>
      <c r="P28" s="88" t="s">
        <v>85</v>
      </c>
      <c r="Q28" s="89">
        <f>N35</f>
        <v>0</v>
      </c>
      <c r="R28" s="66"/>
      <c r="S28" s="66"/>
      <c r="T28" s="66"/>
    </row>
    <row r="29" spans="1:20" ht="15.75">
      <c r="A29" s="4" t="s">
        <v>53</v>
      </c>
      <c r="B29" s="4">
        <v>225.49</v>
      </c>
      <c r="C29" s="4">
        <v>225.49</v>
      </c>
      <c r="D29" s="4">
        <v>227.07</v>
      </c>
      <c r="E29" s="4">
        <v>226.93</v>
      </c>
      <c r="F29" s="4">
        <v>227.25</v>
      </c>
      <c r="G29" s="4">
        <v>225.49</v>
      </c>
      <c r="H29" s="4">
        <v>225.49</v>
      </c>
      <c r="I29" s="4">
        <v>225.49</v>
      </c>
      <c r="J29" s="4">
        <v>225.49</v>
      </c>
      <c r="K29" s="4">
        <v>225.49</v>
      </c>
      <c r="L29" s="4">
        <v>225.49</v>
      </c>
      <c r="M29" s="4">
        <v>224.06</v>
      </c>
      <c r="N29" s="7">
        <f>SUM(B29:M29)</f>
        <v>2709.23</v>
      </c>
      <c r="P29" s="88" t="s">
        <v>59</v>
      </c>
      <c r="Q29" s="88">
        <f>N33</f>
        <v>1609.0700000000002</v>
      </c>
      <c r="R29" s="66"/>
      <c r="S29" s="66"/>
      <c r="T29" s="66"/>
    </row>
    <row r="30" spans="1:20" ht="15.75">
      <c r="A30" s="59" t="s">
        <v>177</v>
      </c>
      <c r="B30" s="4">
        <v>4788.28</v>
      </c>
      <c r="C30" s="4">
        <v>5224.53</v>
      </c>
      <c r="D30" s="4">
        <v>4060.61</v>
      </c>
      <c r="E30" s="4">
        <v>4751.23</v>
      </c>
      <c r="F30" s="4">
        <v>4529.97</v>
      </c>
      <c r="G30" s="4">
        <v>4367.14</v>
      </c>
      <c r="H30" s="4">
        <v>5049.86</v>
      </c>
      <c r="I30" s="4">
        <v>4646.71</v>
      </c>
      <c r="J30" s="4">
        <v>4938.95</v>
      </c>
      <c r="K30" s="4">
        <v>5269.02</v>
      </c>
      <c r="L30" s="4">
        <v>4227.22</v>
      </c>
      <c r="M30" s="4">
        <v>5437.15</v>
      </c>
      <c r="N30" s="7">
        <f>SUM(B30:M30)</f>
        <v>57290.670000000006</v>
      </c>
      <c r="P30" s="88" t="s">
        <v>86</v>
      </c>
      <c r="Q30" s="88">
        <f>N36</f>
        <v>0</v>
      </c>
      <c r="S30" s="43"/>
      <c r="T30" s="66"/>
    </row>
    <row r="31" spans="1:20" ht="15.75">
      <c r="A31" s="59" t="s">
        <v>178</v>
      </c>
      <c r="B31" s="4">
        <v>1446.06</v>
      </c>
      <c r="C31" s="4">
        <v>1577.81</v>
      </c>
      <c r="D31" s="4">
        <v>1226.3</v>
      </c>
      <c r="E31" s="4">
        <v>1434.87</v>
      </c>
      <c r="F31" s="4">
        <v>1368.05</v>
      </c>
      <c r="G31" s="4">
        <v>1318.88</v>
      </c>
      <c r="H31" s="4">
        <v>1525.06</v>
      </c>
      <c r="I31" s="4">
        <v>1403.31</v>
      </c>
      <c r="J31" s="4">
        <v>1491.56</v>
      </c>
      <c r="K31" s="4">
        <v>1591.24</v>
      </c>
      <c r="L31" s="4">
        <v>1276.62</v>
      </c>
      <c r="M31" s="4">
        <v>1642.02</v>
      </c>
      <c r="N31" s="7">
        <f>SUM(B31:M31)</f>
        <v>17301.78</v>
      </c>
      <c r="P31" s="87" t="s">
        <v>87</v>
      </c>
      <c r="Q31" s="89">
        <f>SUM(Q21:Q30)</f>
        <v>13007.347999999998</v>
      </c>
      <c r="S31" s="43"/>
      <c r="T31" s="66"/>
    </row>
    <row r="32" spans="1:14" ht="12.75">
      <c r="A32" s="4" t="s">
        <v>56</v>
      </c>
      <c r="B32" s="4"/>
      <c r="C32" s="4"/>
      <c r="D32" s="4"/>
      <c r="E32" s="4"/>
      <c r="F32" s="4"/>
      <c r="G32" s="4">
        <v>34.02</v>
      </c>
      <c r="H32" s="4"/>
      <c r="I32" s="4"/>
      <c r="J32" s="4"/>
      <c r="K32" s="4"/>
      <c r="L32" s="4"/>
      <c r="M32" s="4"/>
      <c r="N32" s="7">
        <f>SUM(B32:M32)</f>
        <v>34.02</v>
      </c>
    </row>
    <row r="33" spans="1:14" ht="12.75">
      <c r="A33" s="4" t="s">
        <v>59</v>
      </c>
      <c r="B33" s="4"/>
      <c r="C33" s="4"/>
      <c r="D33" s="4">
        <v>1119.97</v>
      </c>
      <c r="E33" s="4"/>
      <c r="F33" s="4"/>
      <c r="G33" s="4"/>
      <c r="H33" s="4"/>
      <c r="I33" s="4"/>
      <c r="J33" s="4"/>
      <c r="K33" s="4"/>
      <c r="L33" s="4"/>
      <c r="M33" s="4">
        <v>489.1</v>
      </c>
      <c r="N33" s="7">
        <f>SUM(B33:M33)</f>
        <v>1609.0700000000002</v>
      </c>
    </row>
    <row r="34" spans="1:14" ht="12.75">
      <c r="A34" s="96" t="s">
        <v>84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>
        <v>0</v>
      </c>
    </row>
    <row r="35" spans="1:14" ht="12.75">
      <c r="A35" s="59" t="s">
        <v>85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7">
        <v>0</v>
      </c>
    </row>
    <row r="36" spans="1:14" ht="12.75">
      <c r="A36" s="59" t="s">
        <v>86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7">
        <v>0</v>
      </c>
    </row>
    <row r="37" spans="1:14" ht="12.75">
      <c r="A37" s="7" t="s">
        <v>20</v>
      </c>
      <c r="B37" s="7">
        <f aca="true" t="shared" si="4" ref="B37:N37">SUM(B21:B36)</f>
        <v>17483.18</v>
      </c>
      <c r="C37" s="7">
        <f t="shared" si="4"/>
        <v>16496.77</v>
      </c>
      <c r="D37" s="7">
        <f t="shared" si="4"/>
        <v>18010.7</v>
      </c>
      <c r="E37" s="7">
        <f t="shared" si="4"/>
        <v>16072.489999999998</v>
      </c>
      <c r="F37" s="7">
        <f t="shared" si="4"/>
        <v>17319.7</v>
      </c>
      <c r="G37" s="7">
        <f t="shared" si="4"/>
        <v>15586.350000000002</v>
      </c>
      <c r="H37" s="7">
        <f t="shared" si="4"/>
        <v>14633.659999999998</v>
      </c>
      <c r="I37" s="7">
        <f t="shared" si="4"/>
        <v>17108.99</v>
      </c>
      <c r="J37" s="7">
        <f t="shared" si="4"/>
        <v>11181.939999999999</v>
      </c>
      <c r="K37" s="7">
        <f t="shared" si="4"/>
        <v>19654.980000000003</v>
      </c>
      <c r="L37" s="7">
        <f t="shared" si="4"/>
        <v>15902.79</v>
      </c>
      <c r="M37" s="7">
        <f t="shared" si="4"/>
        <v>17612.359999999997</v>
      </c>
      <c r="N37" s="7">
        <f t="shared" si="4"/>
        <v>197063.91</v>
      </c>
    </row>
  </sheetData>
  <sheetProtection/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4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9">
      <selection activeCell="M30" sqref="M30"/>
    </sheetView>
  </sheetViews>
  <sheetFormatPr defaultColWidth="9.140625" defaultRowHeight="12.75"/>
  <cols>
    <col min="1" max="1" width="22.7109375" style="0" customWidth="1"/>
    <col min="4" max="4" width="10.140625" style="0" customWidth="1"/>
    <col min="5" max="5" width="10.421875" style="0" customWidth="1"/>
    <col min="6" max="6" width="10.140625" style="0" customWidth="1"/>
    <col min="7" max="8" width="10.421875" style="0" customWidth="1"/>
    <col min="9" max="9" width="10.140625" style="0" customWidth="1"/>
    <col min="10" max="10" width="10.28125" style="0" customWidth="1"/>
    <col min="11" max="11" width="10.421875" style="0" customWidth="1"/>
    <col min="12" max="12" width="10.140625" style="0" customWidth="1"/>
    <col min="13" max="13" width="10.421875" style="0" customWidth="1"/>
    <col min="14" max="14" width="9.8515625" style="0" customWidth="1"/>
    <col min="15" max="15" width="9.57421875" style="0" bestFit="1" customWidth="1"/>
    <col min="16" max="16" width="29.28125" style="0" customWidth="1"/>
    <col min="17" max="17" width="13.00390625" style="0" customWidth="1"/>
    <col min="29" max="29" width="15.28125" style="0" customWidth="1"/>
  </cols>
  <sheetData>
    <row r="1" ht="12.75">
      <c r="A1" s="42" t="s">
        <v>175</v>
      </c>
    </row>
    <row r="2" spans="1:20" ht="15">
      <c r="A2" s="1" t="s">
        <v>23</v>
      </c>
      <c r="E2" t="s">
        <v>0</v>
      </c>
      <c r="H2" s="2">
        <v>1314</v>
      </c>
      <c r="P2" s="1" t="s">
        <v>96</v>
      </c>
      <c r="Q2" s="66"/>
      <c r="R2" s="66"/>
      <c r="S2" s="66"/>
      <c r="T2" s="66"/>
    </row>
    <row r="3" spans="16:20" ht="15">
      <c r="P3" s="66"/>
      <c r="Q3" s="66"/>
      <c r="R3" s="66"/>
      <c r="S3" s="66"/>
      <c r="T3" s="66"/>
    </row>
    <row r="4" spans="1:20" ht="15.75">
      <c r="A4" t="s">
        <v>68</v>
      </c>
      <c r="C4" s="3">
        <f>'[2]7'!$N$16</f>
        <v>64040.12399999992</v>
      </c>
      <c r="P4" s="66" t="s">
        <v>174</v>
      </c>
      <c r="Q4" s="67">
        <f>C4</f>
        <v>64040.12399999992</v>
      </c>
      <c r="R4" s="66"/>
      <c r="S4" s="66"/>
      <c r="T4" s="66"/>
    </row>
    <row r="5" spans="16:20" ht="15">
      <c r="P5" s="66"/>
      <c r="Q5" s="66"/>
      <c r="R5" s="66"/>
      <c r="S5" s="66"/>
      <c r="T5" s="66"/>
    </row>
    <row r="6" spans="1:20" ht="15.75">
      <c r="A6" s="4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7" t="s">
        <v>13</v>
      </c>
      <c r="P6" s="68"/>
      <c r="Q6" s="68" t="s">
        <v>13</v>
      </c>
      <c r="R6" s="66"/>
      <c r="S6" s="66"/>
      <c r="T6" s="66"/>
    </row>
    <row r="7" spans="1:20" ht="15.75">
      <c r="A7" s="14" t="s">
        <v>14</v>
      </c>
      <c r="B7" s="46">
        <v>12470.4</v>
      </c>
      <c r="C7" s="46">
        <v>12470.4</v>
      </c>
      <c r="D7" s="46">
        <v>12470.4</v>
      </c>
      <c r="E7" s="46">
        <v>12470.4</v>
      </c>
      <c r="F7" s="46">
        <v>12470.4</v>
      </c>
      <c r="G7" s="46">
        <v>12470.4</v>
      </c>
      <c r="H7" s="46">
        <v>12497.28</v>
      </c>
      <c r="I7" s="46">
        <v>12497.28</v>
      </c>
      <c r="J7" s="46">
        <v>14243.81</v>
      </c>
      <c r="K7" s="46">
        <v>14246</v>
      </c>
      <c r="L7" s="46">
        <v>14235.05</v>
      </c>
      <c r="M7" s="46">
        <v>14235.05</v>
      </c>
      <c r="N7" s="47">
        <f>SUM(B7:M7)</f>
        <v>156776.86999999997</v>
      </c>
      <c r="P7" s="69" t="s">
        <v>14</v>
      </c>
      <c r="Q7" s="70">
        <f>N7</f>
        <v>156776.86999999997</v>
      </c>
      <c r="R7" s="66"/>
      <c r="S7" s="66"/>
      <c r="T7" s="66"/>
    </row>
    <row r="8" spans="1:20" ht="15.75">
      <c r="A8" s="16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7"/>
      <c r="P8" s="68"/>
      <c r="Q8" s="68"/>
      <c r="R8" s="66"/>
      <c r="S8" s="66"/>
      <c r="T8" s="66"/>
    </row>
    <row r="9" spans="1:20" ht="15.75">
      <c r="A9" s="15" t="s">
        <v>15</v>
      </c>
      <c r="B9" s="49">
        <v>10954.85</v>
      </c>
      <c r="C9" s="49">
        <v>7704.4</v>
      </c>
      <c r="D9" s="49">
        <v>9702.5</v>
      </c>
      <c r="E9" s="49">
        <v>9486.01</v>
      </c>
      <c r="F9" s="49">
        <v>10461.81</v>
      </c>
      <c r="G9" s="49">
        <v>24868.97</v>
      </c>
      <c r="H9" s="49">
        <v>14046.79</v>
      </c>
      <c r="I9" s="49">
        <v>11820.51</v>
      </c>
      <c r="J9" s="49">
        <v>10026.56</v>
      </c>
      <c r="K9" s="49">
        <v>11104.9</v>
      </c>
      <c r="L9" s="49">
        <v>12974.57</v>
      </c>
      <c r="M9" s="49">
        <v>10747.43</v>
      </c>
      <c r="N9" s="47">
        <f>SUM(B9:M9)</f>
        <v>143899.3</v>
      </c>
      <c r="P9" s="71" t="s">
        <v>15</v>
      </c>
      <c r="Q9" s="72">
        <f>N9</f>
        <v>143899.3</v>
      </c>
      <c r="R9" s="66"/>
      <c r="S9" s="66"/>
      <c r="T9" s="66"/>
    </row>
    <row r="10" spans="1:20" ht="15.75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47"/>
      <c r="O10" s="62"/>
      <c r="P10" s="73"/>
      <c r="Q10" s="74"/>
      <c r="R10" s="66"/>
      <c r="S10" s="66"/>
      <c r="T10" s="66"/>
    </row>
    <row r="11" spans="1:20" ht="15.75">
      <c r="A11" s="16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7"/>
      <c r="P11" s="66" t="s">
        <v>173</v>
      </c>
      <c r="Q11" s="75"/>
      <c r="R11" s="66"/>
      <c r="S11" s="66"/>
      <c r="T11" s="66"/>
    </row>
    <row r="12" spans="1:20" ht="15.75">
      <c r="A12" s="13" t="s">
        <v>16</v>
      </c>
      <c r="B12" s="45">
        <f>SUM(B37)</f>
        <v>17946.27</v>
      </c>
      <c r="C12" s="45">
        <f>SUM(C37)</f>
        <v>16924.98</v>
      </c>
      <c r="D12" s="45">
        <f>SUM(D37)</f>
        <v>18518.61</v>
      </c>
      <c r="E12" s="45">
        <f>SUM(E37)</f>
        <v>17134.920000000002</v>
      </c>
      <c r="F12" s="45">
        <f>F37</f>
        <v>17016.22</v>
      </c>
      <c r="G12" s="45">
        <f>SUM(G37)</f>
        <v>16012.51</v>
      </c>
      <c r="H12" s="45">
        <f>SUM(H37)</f>
        <v>14791.88</v>
      </c>
      <c r="I12" s="45">
        <f>SUM(I37)</f>
        <v>17734.28</v>
      </c>
      <c r="J12" s="45">
        <f>SUM(J37)</f>
        <v>11381.960000000001</v>
      </c>
      <c r="K12" s="45">
        <f>K37</f>
        <v>18641.339999999997</v>
      </c>
      <c r="L12" s="45">
        <f>L37</f>
        <v>16527.78</v>
      </c>
      <c r="M12" s="45">
        <f>M37</f>
        <v>18810.57</v>
      </c>
      <c r="N12" s="47">
        <f>SUM(B12:M12)</f>
        <v>201441.31999999998</v>
      </c>
      <c r="P12" s="76" t="s">
        <v>30</v>
      </c>
      <c r="Q12" s="77">
        <f>Q7+Q4-Q9</f>
        <v>76917.6939999999</v>
      </c>
      <c r="R12" s="66"/>
      <c r="S12" s="66"/>
      <c r="T12" s="66"/>
    </row>
    <row r="13" spans="1:20" ht="15">
      <c r="A13" s="1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7"/>
      <c r="P13" s="66"/>
      <c r="Q13" s="66"/>
      <c r="R13" s="66"/>
      <c r="S13" s="66"/>
      <c r="T13" s="66"/>
    </row>
    <row r="14" spans="1:20" ht="15.75">
      <c r="A14" s="14" t="s">
        <v>17</v>
      </c>
      <c r="B14" s="46">
        <f aca="true" t="shared" si="0" ref="B14:G14">B9-B12</f>
        <v>-6991.42</v>
      </c>
      <c r="C14" s="46">
        <f t="shared" si="0"/>
        <v>-9220.58</v>
      </c>
      <c r="D14" s="46">
        <f t="shared" si="0"/>
        <v>-8816.11</v>
      </c>
      <c r="E14" s="46">
        <f t="shared" si="0"/>
        <v>-7648.910000000002</v>
      </c>
      <c r="F14" s="46">
        <f t="shared" si="0"/>
        <v>-6554.410000000002</v>
      </c>
      <c r="G14" s="46">
        <f t="shared" si="0"/>
        <v>8856.460000000001</v>
      </c>
      <c r="H14" s="46">
        <f aca="true" t="shared" si="1" ref="H14:M14">H9-H12</f>
        <v>-745.0899999999983</v>
      </c>
      <c r="I14" s="46">
        <f t="shared" si="1"/>
        <v>-5913.769999999999</v>
      </c>
      <c r="J14" s="46">
        <f t="shared" si="1"/>
        <v>-1355.4000000000015</v>
      </c>
      <c r="K14" s="46">
        <f t="shared" si="1"/>
        <v>-7536.439999999997</v>
      </c>
      <c r="L14" s="46">
        <f t="shared" si="1"/>
        <v>-3553.209999999999</v>
      </c>
      <c r="M14" s="46">
        <f t="shared" si="1"/>
        <v>-8063.139999999999</v>
      </c>
      <c r="N14" s="47">
        <f>SUM(B14:M14)</f>
        <v>-57542.02</v>
      </c>
      <c r="P14" s="78"/>
      <c r="Q14" s="78"/>
      <c r="R14" s="66"/>
      <c r="S14" s="66"/>
      <c r="T14" s="66"/>
    </row>
    <row r="15" spans="1:20" ht="15.75">
      <c r="A15" s="17"/>
      <c r="B15" s="50"/>
      <c r="C15" s="51"/>
      <c r="D15" s="50"/>
      <c r="E15" s="51"/>
      <c r="F15" s="50"/>
      <c r="G15" s="51"/>
      <c r="H15" s="50"/>
      <c r="I15" s="51"/>
      <c r="J15" s="50"/>
      <c r="K15" s="51"/>
      <c r="L15" s="50"/>
      <c r="M15" s="51"/>
      <c r="N15" s="47"/>
      <c r="P15" s="78"/>
      <c r="Q15" s="78"/>
      <c r="R15" s="66"/>
      <c r="S15" s="66"/>
      <c r="T15" s="66"/>
    </row>
    <row r="16" spans="1:20" ht="15.75">
      <c r="A16" s="11" t="s">
        <v>30</v>
      </c>
      <c r="B16" s="52">
        <f>C4+B7-B9</f>
        <v>65555.67399999991</v>
      </c>
      <c r="C16" s="53">
        <f aca="true" t="shared" si="2" ref="C16:H16">B16+C7-C9</f>
        <v>70321.67399999991</v>
      </c>
      <c r="D16" s="52">
        <f t="shared" si="2"/>
        <v>73089.5739999999</v>
      </c>
      <c r="E16" s="53">
        <f t="shared" si="2"/>
        <v>76073.9639999999</v>
      </c>
      <c r="F16" s="52">
        <f t="shared" si="2"/>
        <v>78082.5539999999</v>
      </c>
      <c r="G16" s="53">
        <f t="shared" si="2"/>
        <v>65683.9839999999</v>
      </c>
      <c r="H16" s="52">
        <f t="shared" si="2"/>
        <v>64134.47399999989</v>
      </c>
      <c r="I16" s="53">
        <f>H16+I7-I9</f>
        <v>64811.2439999999</v>
      </c>
      <c r="J16" s="52">
        <f>I16+J7-J9</f>
        <v>69028.4939999999</v>
      </c>
      <c r="K16" s="53">
        <f>J16+K7-K9</f>
        <v>72169.59399999991</v>
      </c>
      <c r="L16" s="52">
        <f>K16+L7-L9</f>
        <v>73430.0739999999</v>
      </c>
      <c r="M16" s="53">
        <f>L16+M7-M9</f>
        <v>76917.6939999999</v>
      </c>
      <c r="N16" s="47">
        <f>C4+N7-N9</f>
        <v>76917.6939999999</v>
      </c>
      <c r="P16" s="79" t="s">
        <v>77</v>
      </c>
      <c r="Q16" s="80">
        <f>N12</f>
        <v>201441.31999999998</v>
      </c>
      <c r="R16" s="81" t="s">
        <v>78</v>
      </c>
      <c r="S16" s="66"/>
      <c r="T16" s="66"/>
    </row>
    <row r="17" spans="2:20" ht="1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P17" s="66"/>
      <c r="Q17" s="66"/>
      <c r="R17" s="66"/>
      <c r="S17" s="66"/>
      <c r="T17" s="66"/>
    </row>
    <row r="18" spans="1:20" ht="15">
      <c r="A18" s="5" t="s">
        <v>18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P18" s="1" t="s">
        <v>79</v>
      </c>
      <c r="Q18" s="66"/>
      <c r="R18" s="66"/>
      <c r="S18" s="66"/>
      <c r="T18" s="66" t="s">
        <v>80</v>
      </c>
    </row>
    <row r="19" spans="2:20" ht="1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P19" s="66"/>
      <c r="Q19" s="66"/>
      <c r="R19" s="66"/>
      <c r="S19" s="66"/>
      <c r="T19" s="66" t="s">
        <v>157</v>
      </c>
    </row>
    <row r="20" spans="1:20" ht="15">
      <c r="A20" s="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/>
      <c r="P20" s="82" t="s">
        <v>19</v>
      </c>
      <c r="Q20" s="83"/>
      <c r="R20" s="66"/>
      <c r="S20" s="66"/>
      <c r="T20" s="66" t="s">
        <v>107</v>
      </c>
    </row>
    <row r="21" spans="1:20" ht="15.75">
      <c r="A21" s="4" t="s">
        <v>32</v>
      </c>
      <c r="B21" s="4">
        <v>1042.14</v>
      </c>
      <c r="C21" s="4">
        <v>29.87</v>
      </c>
      <c r="D21" s="4"/>
      <c r="E21" s="4">
        <v>708</v>
      </c>
      <c r="F21" s="4"/>
      <c r="G21" s="4">
        <v>405.33</v>
      </c>
      <c r="H21" s="4">
        <v>63.12</v>
      </c>
      <c r="I21" s="4">
        <v>143.34</v>
      </c>
      <c r="J21" s="4">
        <v>50</v>
      </c>
      <c r="K21" s="4">
        <v>1200.09</v>
      </c>
      <c r="L21" s="4">
        <v>177.33</v>
      </c>
      <c r="M21" s="4">
        <v>704.94</v>
      </c>
      <c r="N21" s="7">
        <f aca="true" t="shared" si="3" ref="N21:N28">SUM(B21:M21)</f>
        <v>4524.16</v>
      </c>
      <c r="P21" s="84" t="s">
        <v>81</v>
      </c>
      <c r="Q21" s="85">
        <f>(Q23+Q24+Q22)*18%</f>
        <v>1143.3528000000001</v>
      </c>
      <c r="R21" s="66"/>
      <c r="S21" s="66"/>
      <c r="T21" s="66" t="s">
        <v>117</v>
      </c>
    </row>
    <row r="22" spans="1:20" ht="15.75">
      <c r="A22" s="4" t="s">
        <v>37</v>
      </c>
      <c r="B22" s="4">
        <v>2525.47</v>
      </c>
      <c r="C22" s="4">
        <v>3229.16</v>
      </c>
      <c r="D22" s="4">
        <v>3404.13</v>
      </c>
      <c r="E22" s="4">
        <v>2277.21</v>
      </c>
      <c r="F22" s="4">
        <v>2277.21</v>
      </c>
      <c r="G22" s="4">
        <v>2277.21</v>
      </c>
      <c r="H22" s="4">
        <v>2277.21</v>
      </c>
      <c r="I22" s="4">
        <v>2277.21</v>
      </c>
      <c r="J22" s="4">
        <v>2277.21</v>
      </c>
      <c r="K22" s="4">
        <v>2277.21</v>
      </c>
      <c r="L22" s="4">
        <v>2277.21</v>
      </c>
      <c r="M22" s="4">
        <v>2277.21</v>
      </c>
      <c r="N22" s="7">
        <f t="shared" si="3"/>
        <v>29653.64999999999</v>
      </c>
      <c r="P22" s="68" t="s">
        <v>36</v>
      </c>
      <c r="Q22" s="68">
        <f>N24</f>
        <v>1793.7800000000002</v>
      </c>
      <c r="R22" s="66"/>
      <c r="S22" s="66"/>
      <c r="T22" s="66" t="s">
        <v>112</v>
      </c>
    </row>
    <row r="23" spans="1:20" ht="15.75">
      <c r="A23" s="4" t="s">
        <v>34</v>
      </c>
      <c r="B23" s="4">
        <v>2400.58</v>
      </c>
      <c r="C23" s="4">
        <v>2264.7</v>
      </c>
      <c r="D23" s="4">
        <v>2735.61</v>
      </c>
      <c r="E23" s="4">
        <v>2300.43</v>
      </c>
      <c r="F23" s="4">
        <v>2508.88</v>
      </c>
      <c r="G23" s="4">
        <v>2221.29</v>
      </c>
      <c r="H23" s="4">
        <v>1816.83</v>
      </c>
      <c r="I23" s="4">
        <v>2602.97</v>
      </c>
      <c r="J23" s="4">
        <v>1060.35</v>
      </c>
      <c r="K23" s="4">
        <v>2372.42</v>
      </c>
      <c r="L23" s="4">
        <v>2445.29</v>
      </c>
      <c r="M23" s="4">
        <v>2344.8</v>
      </c>
      <c r="N23" s="7">
        <f t="shared" si="3"/>
        <v>27074.149999999998</v>
      </c>
      <c r="P23" s="68" t="s">
        <v>56</v>
      </c>
      <c r="Q23" s="68">
        <f>N32</f>
        <v>34.02</v>
      </c>
      <c r="R23" s="66"/>
      <c r="S23" s="66"/>
      <c r="T23" s="66" t="s">
        <v>125</v>
      </c>
    </row>
    <row r="24" spans="1:20" ht="15.75">
      <c r="A24" s="4" t="s">
        <v>26</v>
      </c>
      <c r="B24" s="4">
        <v>143.11</v>
      </c>
      <c r="C24" s="4">
        <v>135.76</v>
      </c>
      <c r="D24" s="4">
        <v>135.76</v>
      </c>
      <c r="E24" s="4">
        <v>147.31</v>
      </c>
      <c r="F24" s="4">
        <v>134.19</v>
      </c>
      <c r="G24" s="4">
        <v>149.01</v>
      </c>
      <c r="H24" s="4">
        <v>134.19</v>
      </c>
      <c r="I24" s="4">
        <v>146.93</v>
      </c>
      <c r="J24" s="4">
        <v>147.31</v>
      </c>
      <c r="K24" s="4">
        <v>157.93</v>
      </c>
      <c r="L24" s="4">
        <v>147.94</v>
      </c>
      <c r="M24" s="4">
        <v>214.34</v>
      </c>
      <c r="N24" s="7">
        <f t="shared" si="3"/>
        <v>1793.7800000000002</v>
      </c>
      <c r="P24" s="68" t="s">
        <v>32</v>
      </c>
      <c r="Q24" s="68">
        <f>N21</f>
        <v>4524.16</v>
      </c>
      <c r="R24" s="66"/>
      <c r="S24" s="66"/>
      <c r="T24" s="66" t="s">
        <v>126</v>
      </c>
    </row>
    <row r="25" spans="1:20" ht="15.75">
      <c r="A25" s="4" t="s">
        <v>28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7">
        <f t="shared" si="3"/>
        <v>0</v>
      </c>
      <c r="P25" s="68" t="s">
        <v>82</v>
      </c>
      <c r="Q25" s="68">
        <f>N29</f>
        <v>2786.2400000000002</v>
      </c>
      <c r="R25" s="66"/>
      <c r="S25" s="66"/>
      <c r="T25" s="66" t="s">
        <v>127</v>
      </c>
    </row>
    <row r="26" spans="1:20" ht="15.75">
      <c r="A26" s="4" t="s">
        <v>41</v>
      </c>
      <c r="B26" s="4">
        <v>1419.77</v>
      </c>
      <c r="C26" s="4">
        <v>1589.74</v>
      </c>
      <c r="D26" s="4">
        <v>1675.69</v>
      </c>
      <c r="E26" s="4">
        <v>1599.83</v>
      </c>
      <c r="F26" s="4">
        <v>1429.77</v>
      </c>
      <c r="G26" s="4">
        <v>709.89</v>
      </c>
      <c r="H26" s="4">
        <v>0</v>
      </c>
      <c r="I26" s="4">
        <v>0</v>
      </c>
      <c r="J26" s="4"/>
      <c r="K26" s="4">
        <v>1839.7</v>
      </c>
      <c r="L26" s="4">
        <v>1799.71</v>
      </c>
      <c r="M26" s="4">
        <v>1749.72</v>
      </c>
      <c r="N26" s="7">
        <f t="shared" si="3"/>
        <v>13813.820000000002</v>
      </c>
      <c r="P26" s="119" t="s">
        <v>28</v>
      </c>
      <c r="Q26" s="86">
        <f>N28</f>
        <v>0</v>
      </c>
      <c r="R26" s="66"/>
      <c r="S26" s="66"/>
      <c r="T26" s="66" t="s">
        <v>134</v>
      </c>
    </row>
    <row r="27" spans="1:20" ht="15.75">
      <c r="A27" s="4" t="s">
        <v>43</v>
      </c>
      <c r="B27" s="4">
        <v>3771.82</v>
      </c>
      <c r="C27" s="4">
        <v>2448.21</v>
      </c>
      <c r="D27" s="4">
        <v>3744.96</v>
      </c>
      <c r="E27" s="4">
        <v>3506.9</v>
      </c>
      <c r="F27" s="4">
        <v>4366.87</v>
      </c>
      <c r="G27" s="4">
        <v>4136.28</v>
      </c>
      <c r="H27" s="4">
        <v>3506.9</v>
      </c>
      <c r="I27" s="4">
        <v>6110.01</v>
      </c>
      <c r="J27" s="4">
        <v>1001.97</v>
      </c>
      <c r="K27" s="4">
        <v>3506.9</v>
      </c>
      <c r="L27" s="4">
        <v>3788.18</v>
      </c>
      <c r="M27" s="4">
        <v>3506.9</v>
      </c>
      <c r="N27" s="7">
        <f t="shared" si="3"/>
        <v>43395.90000000001</v>
      </c>
      <c r="P27" s="87" t="s">
        <v>84</v>
      </c>
      <c r="Q27" s="68">
        <f>N35</f>
        <v>0</v>
      </c>
      <c r="R27" s="66"/>
      <c r="S27" s="66"/>
      <c r="T27" s="66" t="s">
        <v>141</v>
      </c>
    </row>
    <row r="28" spans="1:20" ht="15.75">
      <c r="A28" s="59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>
        <f t="shared" si="3"/>
        <v>0</v>
      </c>
      <c r="P28" s="88" t="s">
        <v>85</v>
      </c>
      <c r="Q28" s="89">
        <f>N33</f>
        <v>0</v>
      </c>
      <c r="R28" s="66"/>
      <c r="S28" s="66"/>
      <c r="T28" s="66" t="s">
        <v>150</v>
      </c>
    </row>
    <row r="29" spans="1:20" ht="15.75">
      <c r="A29" s="4" t="s">
        <v>53</v>
      </c>
      <c r="B29" s="4">
        <v>231.9</v>
      </c>
      <c r="C29" s="4">
        <v>231.92</v>
      </c>
      <c r="D29" s="4">
        <v>233.52</v>
      </c>
      <c r="E29" s="4">
        <v>233.37</v>
      </c>
      <c r="F29" s="4">
        <v>233.7</v>
      </c>
      <c r="G29" s="4">
        <v>231.9</v>
      </c>
      <c r="H29" s="4">
        <v>231.9</v>
      </c>
      <c r="I29" s="4">
        <v>231.9</v>
      </c>
      <c r="J29" s="4">
        <v>231.9</v>
      </c>
      <c r="K29" s="4">
        <v>231.9</v>
      </c>
      <c r="L29" s="4">
        <v>231.9</v>
      </c>
      <c r="M29" s="4">
        <v>230.43</v>
      </c>
      <c r="N29" s="7">
        <f aca="true" t="shared" si="4" ref="N29:N34">SUM(B29:M29)</f>
        <v>2786.2400000000002</v>
      </c>
      <c r="P29" s="88" t="s">
        <v>59</v>
      </c>
      <c r="Q29" s="88">
        <f>N34</f>
        <v>1653.72</v>
      </c>
      <c r="R29" s="66"/>
      <c r="S29" s="66"/>
      <c r="T29" s="66" t="s">
        <v>155</v>
      </c>
    </row>
    <row r="30" spans="1:20" ht="15.75">
      <c r="A30" s="59" t="s">
        <v>177</v>
      </c>
      <c r="B30" s="4">
        <v>4924.33</v>
      </c>
      <c r="C30" s="4">
        <v>5372.98</v>
      </c>
      <c r="D30" s="4">
        <v>4175.99</v>
      </c>
      <c r="E30" s="4">
        <v>4886.23</v>
      </c>
      <c r="F30" s="4">
        <v>4658.68</v>
      </c>
      <c r="G30" s="4">
        <v>4491.23</v>
      </c>
      <c r="H30" s="4">
        <v>5193.34</v>
      </c>
      <c r="I30" s="4">
        <v>4778.74</v>
      </c>
      <c r="J30" s="4">
        <v>5079.28</v>
      </c>
      <c r="K30" s="4">
        <v>5418.73</v>
      </c>
      <c r="L30" s="4">
        <v>4347.33</v>
      </c>
      <c r="M30" s="4">
        <v>5591.64</v>
      </c>
      <c r="N30" s="7">
        <f t="shared" si="4"/>
        <v>58918.5</v>
      </c>
      <c r="P30" s="88" t="s">
        <v>86</v>
      </c>
      <c r="Q30" s="88">
        <f>N36</f>
        <v>0</v>
      </c>
      <c r="S30" s="43"/>
      <c r="T30" s="66"/>
    </row>
    <row r="31" spans="1:20" ht="15.75">
      <c r="A31" s="59" t="s">
        <v>178</v>
      </c>
      <c r="B31" s="4">
        <v>1487.15</v>
      </c>
      <c r="C31" s="4">
        <v>1622.64</v>
      </c>
      <c r="D31" s="4">
        <v>1261.15</v>
      </c>
      <c r="E31" s="4">
        <v>1475.64</v>
      </c>
      <c r="F31" s="4">
        <v>1406.92</v>
      </c>
      <c r="G31" s="4">
        <v>1356.35</v>
      </c>
      <c r="H31" s="4">
        <v>1568.39</v>
      </c>
      <c r="I31" s="4">
        <v>1443.18</v>
      </c>
      <c r="J31" s="4">
        <v>1533.94</v>
      </c>
      <c r="K31" s="4">
        <v>1636.46</v>
      </c>
      <c r="L31" s="4">
        <v>1312.89</v>
      </c>
      <c r="M31" s="4">
        <v>1688.67</v>
      </c>
      <c r="N31" s="7">
        <f t="shared" si="4"/>
        <v>17793.379999999997</v>
      </c>
      <c r="P31" s="87" t="s">
        <v>87</v>
      </c>
      <c r="Q31" s="89">
        <f>SUM(Q21:Q30)</f>
        <v>11935.272799999999</v>
      </c>
      <c r="S31" s="43"/>
      <c r="T31" s="66"/>
    </row>
    <row r="32" spans="1:14" ht="12.75">
      <c r="A32" s="4" t="s">
        <v>56</v>
      </c>
      <c r="B32" s="4"/>
      <c r="C32" s="4"/>
      <c r="D32" s="4"/>
      <c r="E32" s="4"/>
      <c r="F32" s="4"/>
      <c r="G32" s="4">
        <v>34.02</v>
      </c>
      <c r="H32" s="4"/>
      <c r="I32" s="4"/>
      <c r="J32" s="4"/>
      <c r="K32" s="4"/>
      <c r="L32" s="4"/>
      <c r="M32" s="4"/>
      <c r="N32" s="7">
        <f t="shared" si="4"/>
        <v>34.02</v>
      </c>
    </row>
    <row r="33" spans="1:14" ht="12.75">
      <c r="A33" s="4" t="s">
        <v>57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7">
        <f t="shared" si="4"/>
        <v>0</v>
      </c>
    </row>
    <row r="34" spans="1:14" ht="12.75">
      <c r="A34" s="4" t="s">
        <v>59</v>
      </c>
      <c r="B34" s="4"/>
      <c r="C34" s="4"/>
      <c r="D34" s="4">
        <v>1151.8</v>
      </c>
      <c r="E34" s="4"/>
      <c r="F34" s="4"/>
      <c r="G34" s="4"/>
      <c r="H34" s="4"/>
      <c r="I34" s="4"/>
      <c r="J34" s="4"/>
      <c r="K34" s="4"/>
      <c r="L34" s="4"/>
      <c r="M34" s="4">
        <v>501.92</v>
      </c>
      <c r="N34" s="7">
        <f t="shared" si="4"/>
        <v>1653.72</v>
      </c>
    </row>
    <row r="35" spans="1:14" ht="12.75">
      <c r="A35" s="96" t="s">
        <v>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7">
        <v>0</v>
      </c>
    </row>
    <row r="36" spans="1:14" ht="12.75">
      <c r="A36" s="59" t="s">
        <v>86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7">
        <v>0</v>
      </c>
    </row>
    <row r="37" spans="1:14" ht="12.75">
      <c r="A37" s="7" t="s">
        <v>20</v>
      </c>
      <c r="B37" s="7">
        <f aca="true" t="shared" si="5" ref="B37:N37">SUM(B21:B36)</f>
        <v>17946.27</v>
      </c>
      <c r="C37" s="7">
        <f t="shared" si="5"/>
        <v>16924.98</v>
      </c>
      <c r="D37" s="7">
        <f t="shared" si="5"/>
        <v>18518.61</v>
      </c>
      <c r="E37" s="7">
        <f t="shared" si="5"/>
        <v>17134.920000000002</v>
      </c>
      <c r="F37" s="7">
        <f t="shared" si="5"/>
        <v>17016.22</v>
      </c>
      <c r="G37" s="7">
        <f t="shared" si="5"/>
        <v>16012.51</v>
      </c>
      <c r="H37" s="7">
        <f t="shared" si="5"/>
        <v>14791.88</v>
      </c>
      <c r="I37" s="7">
        <f t="shared" si="5"/>
        <v>17734.28</v>
      </c>
      <c r="J37" s="7">
        <f t="shared" si="5"/>
        <v>11381.960000000001</v>
      </c>
      <c r="K37" s="7">
        <f t="shared" si="5"/>
        <v>18641.339999999997</v>
      </c>
      <c r="L37" s="7">
        <f t="shared" si="5"/>
        <v>16527.78</v>
      </c>
      <c r="M37" s="7">
        <f t="shared" si="5"/>
        <v>18810.57</v>
      </c>
      <c r="N37" s="7">
        <f t="shared" si="5"/>
        <v>201441.32</v>
      </c>
    </row>
  </sheetData>
  <sheetProtection/>
  <printOptions/>
  <pageMargins left="0.75" right="0.75" top="1" bottom="1" header="0.5" footer="0.5"/>
  <pageSetup horizontalDpi="600" verticalDpi="600" orientation="landscape" paperSize="9" scale="79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37"/>
  <sheetViews>
    <sheetView view="pageBreakPreview" zoomScale="60" zoomScalePageLayoutView="0" workbookViewId="0" topLeftCell="A1">
      <selection activeCell="O26" sqref="O26"/>
    </sheetView>
  </sheetViews>
  <sheetFormatPr defaultColWidth="9.140625" defaultRowHeight="12.75"/>
  <cols>
    <col min="1" max="1" width="22.57421875" style="0" customWidth="1"/>
    <col min="2" max="2" width="12.00390625" style="0" customWidth="1"/>
    <col min="3" max="3" width="12.421875" style="0" customWidth="1"/>
    <col min="4" max="4" width="11.57421875" style="0" customWidth="1"/>
    <col min="5" max="5" width="12.421875" style="0" customWidth="1"/>
    <col min="6" max="6" width="11.7109375" style="0" customWidth="1"/>
    <col min="7" max="7" width="12.8515625" style="0" customWidth="1"/>
    <col min="8" max="8" width="11.8515625" style="0" customWidth="1"/>
    <col min="9" max="9" width="12.421875" style="0" customWidth="1"/>
    <col min="10" max="11" width="12.140625" style="0" customWidth="1"/>
    <col min="12" max="12" width="12.00390625" style="0" customWidth="1"/>
    <col min="13" max="13" width="12.57421875" style="0" customWidth="1"/>
    <col min="14" max="14" width="11.7109375" style="0" customWidth="1"/>
    <col min="15" max="15" width="9.8515625" style="0" customWidth="1"/>
    <col min="16" max="16" width="29.57421875" style="0" customWidth="1"/>
    <col min="17" max="17" width="13.7109375" style="0" customWidth="1"/>
    <col min="27" max="27" width="13.00390625" style="0" customWidth="1"/>
  </cols>
  <sheetData>
    <row r="1" spans="1:27" ht="15.75">
      <c r="A1" s="120" t="s">
        <v>175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15.75">
      <c r="A2" s="122" t="s">
        <v>97</v>
      </c>
      <c r="B2" s="121"/>
      <c r="C2" s="121"/>
      <c r="D2" s="121"/>
      <c r="E2" s="121" t="s">
        <v>0</v>
      </c>
      <c r="F2" s="121"/>
      <c r="G2" s="121"/>
      <c r="H2" s="123">
        <v>1293</v>
      </c>
      <c r="I2" s="121"/>
      <c r="J2" s="121"/>
      <c r="K2" s="121"/>
      <c r="L2" s="121"/>
      <c r="M2" s="121"/>
      <c r="N2" s="121"/>
      <c r="O2" s="121"/>
      <c r="P2" s="122" t="s">
        <v>98</v>
      </c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7" ht="15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7" ht="15.75">
      <c r="A4" s="124" t="s">
        <v>68</v>
      </c>
      <c r="B4" s="124"/>
      <c r="C4" s="125">
        <f>'[2]8'!$N$16</f>
        <v>197046.147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1"/>
      <c r="P4" s="121" t="s">
        <v>174</v>
      </c>
      <c r="Q4" s="126">
        <f>C4</f>
        <v>197046.147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</row>
    <row r="5" spans="1:27" ht="15.7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</row>
    <row r="6" spans="1:27" ht="15.75">
      <c r="A6" s="127"/>
      <c r="B6" s="128" t="s">
        <v>1</v>
      </c>
      <c r="C6" s="128" t="s">
        <v>2</v>
      </c>
      <c r="D6" s="128" t="s">
        <v>3</v>
      </c>
      <c r="E6" s="128" t="s">
        <v>4</v>
      </c>
      <c r="F6" s="128" t="s">
        <v>5</v>
      </c>
      <c r="G6" s="128" t="s">
        <v>6</v>
      </c>
      <c r="H6" s="128" t="s">
        <v>7</v>
      </c>
      <c r="I6" s="128" t="s">
        <v>8</v>
      </c>
      <c r="J6" s="128" t="s">
        <v>9</v>
      </c>
      <c r="K6" s="128" t="s">
        <v>10</v>
      </c>
      <c r="L6" s="128" t="s">
        <v>11</v>
      </c>
      <c r="M6" s="128" t="s">
        <v>12</v>
      </c>
      <c r="N6" s="129" t="s">
        <v>13</v>
      </c>
      <c r="O6" s="121"/>
      <c r="P6" s="130"/>
      <c r="Q6" s="130" t="s">
        <v>13</v>
      </c>
      <c r="R6" s="121"/>
      <c r="S6" s="121"/>
      <c r="T6" s="121"/>
      <c r="U6" s="121"/>
      <c r="V6" s="121"/>
      <c r="W6" s="121"/>
      <c r="X6" s="121"/>
      <c r="Y6" s="121"/>
      <c r="Z6" s="121"/>
      <c r="AA6" s="121"/>
    </row>
    <row r="7" spans="1:27" ht="15.75">
      <c r="A7" s="131" t="s">
        <v>14</v>
      </c>
      <c r="B7" s="131">
        <v>12323.52</v>
      </c>
      <c r="C7" s="131">
        <v>12323.52</v>
      </c>
      <c r="D7" s="131">
        <v>12312.96</v>
      </c>
      <c r="E7" s="131">
        <v>12312.96</v>
      </c>
      <c r="F7" s="131">
        <v>12312.96</v>
      </c>
      <c r="G7" s="131">
        <v>12312.96</v>
      </c>
      <c r="H7" s="131">
        <v>12312.96</v>
      </c>
      <c r="I7" s="131">
        <v>12312.96</v>
      </c>
      <c r="J7" s="131">
        <v>14080.69</v>
      </c>
      <c r="K7" s="131">
        <v>14080.69</v>
      </c>
      <c r="L7" s="131">
        <v>14070.84</v>
      </c>
      <c r="M7" s="131">
        <v>14070.84</v>
      </c>
      <c r="N7" s="132">
        <f>SUM(B7:M7)</f>
        <v>154827.86</v>
      </c>
      <c r="O7" s="121"/>
      <c r="P7" s="133" t="s">
        <v>14</v>
      </c>
      <c r="Q7" s="131">
        <f>N7</f>
        <v>154827.86</v>
      </c>
      <c r="R7" s="121"/>
      <c r="S7" s="121"/>
      <c r="T7" s="121"/>
      <c r="U7" s="121"/>
      <c r="V7" s="121"/>
      <c r="W7" s="121"/>
      <c r="X7" s="121"/>
      <c r="Y7" s="121"/>
      <c r="Z7" s="121"/>
      <c r="AA7" s="121"/>
    </row>
    <row r="8" spans="1:27" ht="15.7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2"/>
      <c r="O8" s="121"/>
      <c r="P8" s="130"/>
      <c r="Q8" s="130"/>
      <c r="R8" s="121"/>
      <c r="S8" s="121"/>
      <c r="T8" s="121"/>
      <c r="U8" s="121"/>
      <c r="V8" s="121"/>
      <c r="W8" s="121"/>
      <c r="X8" s="121"/>
      <c r="Y8" s="121"/>
      <c r="Z8" s="121"/>
      <c r="AA8" s="121"/>
    </row>
    <row r="9" spans="1:27" ht="15.75">
      <c r="A9" s="135" t="s">
        <v>15</v>
      </c>
      <c r="B9" s="135">
        <v>7620.9</v>
      </c>
      <c r="C9" s="135">
        <v>5478.11</v>
      </c>
      <c r="D9" s="135">
        <v>7874.07</v>
      </c>
      <c r="E9" s="135">
        <v>4578.28</v>
      </c>
      <c r="F9" s="135">
        <v>9724.48</v>
      </c>
      <c r="G9" s="135">
        <v>24082.76</v>
      </c>
      <c r="H9" s="135">
        <v>15044.06</v>
      </c>
      <c r="I9" s="135">
        <v>10726.17</v>
      </c>
      <c r="J9" s="135">
        <v>9025.36</v>
      </c>
      <c r="K9" s="135">
        <v>6803.62</v>
      </c>
      <c r="L9" s="135">
        <v>9642.7</v>
      </c>
      <c r="M9" s="135">
        <v>7780.74</v>
      </c>
      <c r="N9" s="132">
        <f>SUM(B9:M9)</f>
        <v>118381.24999999999</v>
      </c>
      <c r="O9" s="121"/>
      <c r="P9" s="136" t="s">
        <v>15</v>
      </c>
      <c r="Q9" s="132">
        <f>N9</f>
        <v>118381.24999999999</v>
      </c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7" ht="15.75">
      <c r="A10" s="134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32"/>
      <c r="O10" s="121"/>
      <c r="P10" s="120"/>
      <c r="Q10" s="137"/>
      <c r="R10" s="121"/>
      <c r="S10" s="121"/>
      <c r="T10" s="121"/>
      <c r="U10" s="121"/>
      <c r="V10" s="121"/>
      <c r="W10" s="121"/>
      <c r="X10" s="121"/>
      <c r="Y10" s="121"/>
      <c r="Z10" s="121"/>
      <c r="AA10" s="121"/>
    </row>
    <row r="11" spans="1:27" ht="15.7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2"/>
      <c r="O11" s="121"/>
      <c r="P11" s="121" t="s">
        <v>173</v>
      </c>
      <c r="Q11" s="138"/>
      <c r="R11" s="121"/>
      <c r="S11" s="121"/>
      <c r="T11" s="121"/>
      <c r="U11" s="121"/>
      <c r="V11" s="121"/>
      <c r="W11" s="121"/>
      <c r="X11" s="121"/>
      <c r="Y11" s="121"/>
      <c r="Z11" s="121"/>
      <c r="AA11" s="121"/>
    </row>
    <row r="12" spans="1:27" ht="15.75">
      <c r="A12" s="139" t="s">
        <v>16</v>
      </c>
      <c r="B12" s="139">
        <f>SUM(B37)</f>
        <v>17848.85</v>
      </c>
      <c r="C12" s="139">
        <f>SUM(C37)</f>
        <v>16689.59</v>
      </c>
      <c r="D12" s="139">
        <f>SUM(D37)</f>
        <v>18260.690000000002</v>
      </c>
      <c r="E12" s="139">
        <f>SUM(E37)</f>
        <v>16846.300000000003</v>
      </c>
      <c r="F12" s="139">
        <f>F37</f>
        <v>16779.11</v>
      </c>
      <c r="G12" s="139">
        <f>SUM(G37)</f>
        <v>15868.92</v>
      </c>
      <c r="H12" s="139">
        <f>SUM(H37)</f>
        <v>14586.91</v>
      </c>
      <c r="I12" s="139">
        <f>SUM(I37)</f>
        <v>17345.98</v>
      </c>
      <c r="J12" s="139">
        <f>SUM(J37)</f>
        <v>11494.87</v>
      </c>
      <c r="K12" s="139">
        <f>K37</f>
        <v>17211.760000000002</v>
      </c>
      <c r="L12" s="139">
        <f>L37</f>
        <v>16122.890000000001</v>
      </c>
      <c r="M12" s="139">
        <f>M37</f>
        <v>18173.559999999998</v>
      </c>
      <c r="N12" s="132">
        <f>SUM(B12:M12)</f>
        <v>197229.43000000002</v>
      </c>
      <c r="O12" s="121"/>
      <c r="P12" s="140" t="s">
        <v>30</v>
      </c>
      <c r="Q12" s="141">
        <f>Q7+Q4-Q9</f>
        <v>233492.75699999998</v>
      </c>
      <c r="R12" s="121"/>
      <c r="S12" s="121"/>
      <c r="T12" s="121"/>
      <c r="U12" s="121"/>
      <c r="V12" s="121"/>
      <c r="W12" s="121"/>
      <c r="X12" s="121"/>
      <c r="Y12" s="121"/>
      <c r="Z12" s="121"/>
      <c r="AA12" s="121"/>
    </row>
    <row r="13" spans="1:27" ht="15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2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</row>
    <row r="14" spans="1:27" ht="15.75">
      <c r="A14" s="131" t="s">
        <v>17</v>
      </c>
      <c r="B14" s="131">
        <f aca="true" t="shared" si="0" ref="B14:G14">B9-B12</f>
        <v>-10227.949999999999</v>
      </c>
      <c r="C14" s="131">
        <f t="shared" si="0"/>
        <v>-11211.48</v>
      </c>
      <c r="D14" s="131">
        <f t="shared" si="0"/>
        <v>-10386.620000000003</v>
      </c>
      <c r="E14" s="131">
        <f t="shared" si="0"/>
        <v>-12268.020000000004</v>
      </c>
      <c r="F14" s="131">
        <f t="shared" si="0"/>
        <v>-7054.630000000001</v>
      </c>
      <c r="G14" s="131">
        <f t="shared" si="0"/>
        <v>8213.839999999998</v>
      </c>
      <c r="H14" s="131">
        <f aca="true" t="shared" si="1" ref="H14:M14">H9-H12</f>
        <v>457.14999999999964</v>
      </c>
      <c r="I14" s="131">
        <f t="shared" si="1"/>
        <v>-6619.8099999999995</v>
      </c>
      <c r="J14" s="131">
        <f t="shared" si="1"/>
        <v>-2469.51</v>
      </c>
      <c r="K14" s="131">
        <f t="shared" si="1"/>
        <v>-10408.140000000003</v>
      </c>
      <c r="L14" s="131">
        <f t="shared" si="1"/>
        <v>-6480.1900000000005</v>
      </c>
      <c r="M14" s="142">
        <f t="shared" si="1"/>
        <v>-10392.819999999998</v>
      </c>
      <c r="N14" s="132">
        <f>SUM(B14:M14)</f>
        <v>-78848.18000000001</v>
      </c>
      <c r="O14" s="121"/>
      <c r="P14" s="143"/>
      <c r="Q14" s="143"/>
      <c r="R14" s="121"/>
      <c r="S14" s="121"/>
      <c r="T14" s="121"/>
      <c r="U14" s="121"/>
      <c r="V14" s="121"/>
      <c r="W14" s="121"/>
      <c r="X14" s="121"/>
      <c r="Y14" s="121"/>
      <c r="Z14" s="121"/>
      <c r="AA14" s="121"/>
    </row>
    <row r="15" spans="1:27" ht="15.75">
      <c r="A15" s="144"/>
      <c r="B15" s="145"/>
      <c r="C15" s="144"/>
      <c r="D15" s="145"/>
      <c r="E15" s="144"/>
      <c r="F15" s="145"/>
      <c r="G15" s="144"/>
      <c r="H15" s="145"/>
      <c r="I15" s="144"/>
      <c r="J15" s="145"/>
      <c r="K15" s="144"/>
      <c r="L15" s="146"/>
      <c r="M15" s="144"/>
      <c r="N15" s="147"/>
      <c r="O15" s="121"/>
      <c r="P15" s="143"/>
      <c r="Q15" s="143"/>
      <c r="R15" s="121"/>
      <c r="S15" s="121"/>
      <c r="T15" s="121"/>
      <c r="U15" s="121"/>
      <c r="V15" s="121"/>
      <c r="W15" s="121"/>
      <c r="X15" s="121"/>
      <c r="Y15" s="121"/>
      <c r="Z15" s="121"/>
      <c r="AA15" s="121"/>
    </row>
    <row r="16" spans="1:27" ht="15.75">
      <c r="A16" s="148" t="s">
        <v>30</v>
      </c>
      <c r="B16" s="141">
        <f>C4+B7-B9</f>
        <v>201748.767</v>
      </c>
      <c r="C16" s="148">
        <f aca="true" t="shared" si="2" ref="C16:H16">B16+C7-C9</f>
        <v>208594.177</v>
      </c>
      <c r="D16" s="141">
        <f t="shared" si="2"/>
        <v>213033.06699999998</v>
      </c>
      <c r="E16" s="148">
        <f t="shared" si="2"/>
        <v>220767.74699999997</v>
      </c>
      <c r="F16" s="141">
        <f t="shared" si="2"/>
        <v>223356.22699999996</v>
      </c>
      <c r="G16" s="148">
        <f t="shared" si="2"/>
        <v>211586.42699999994</v>
      </c>
      <c r="H16" s="141">
        <f t="shared" si="2"/>
        <v>208855.32699999993</v>
      </c>
      <c r="I16" s="148">
        <f>H16+I7-I9</f>
        <v>210442.1169999999</v>
      </c>
      <c r="J16" s="141">
        <f>I16+J7-J9</f>
        <v>215497.44699999993</v>
      </c>
      <c r="K16" s="148">
        <f>J16+K7-K9</f>
        <v>222774.51699999993</v>
      </c>
      <c r="L16" s="141">
        <f>K16+L7-L9</f>
        <v>227202.65699999992</v>
      </c>
      <c r="M16" s="148">
        <f>L16+M7-M9</f>
        <v>233492.75699999993</v>
      </c>
      <c r="N16" s="132">
        <f>C4+N7-N9</f>
        <v>233492.75699999998</v>
      </c>
      <c r="O16" s="121"/>
      <c r="P16" s="149" t="s">
        <v>77</v>
      </c>
      <c r="Q16" s="139">
        <f>N12</f>
        <v>197229.43000000002</v>
      </c>
      <c r="R16" s="120" t="s">
        <v>78</v>
      </c>
      <c r="S16" s="121"/>
      <c r="T16" s="121"/>
      <c r="U16" s="121"/>
      <c r="V16" s="121"/>
      <c r="W16" s="121"/>
      <c r="X16" s="121"/>
      <c r="Y16" s="121"/>
      <c r="Z16" s="121"/>
      <c r="AA16" s="121"/>
    </row>
    <row r="17" spans="1:27" ht="15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</row>
    <row r="18" spans="1:27" ht="15.75">
      <c r="A18" s="150" t="s">
        <v>18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2" t="s">
        <v>79</v>
      </c>
      <c r="Q18" s="121"/>
      <c r="R18" s="121"/>
      <c r="S18" s="121"/>
      <c r="T18" s="121" t="s">
        <v>80</v>
      </c>
      <c r="U18" s="121"/>
      <c r="V18" s="121"/>
      <c r="W18" s="121"/>
      <c r="X18" s="121"/>
      <c r="Y18" s="121"/>
      <c r="Z18" s="121"/>
      <c r="AA18" s="121"/>
    </row>
    <row r="19" spans="1:27" ht="15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 t="s">
        <v>104</v>
      </c>
      <c r="U19" s="121"/>
      <c r="V19" s="121"/>
      <c r="W19" s="121"/>
      <c r="X19" s="121"/>
      <c r="Y19" s="121"/>
      <c r="Z19" s="121"/>
      <c r="AA19" s="121"/>
    </row>
    <row r="20" spans="1:27" ht="15.75">
      <c r="A20" s="151" t="s">
        <v>19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2"/>
      <c r="O20" s="121"/>
      <c r="P20" s="153" t="s">
        <v>19</v>
      </c>
      <c r="Q20" s="151"/>
      <c r="R20" s="121"/>
      <c r="S20" s="121"/>
      <c r="T20" s="121" t="s">
        <v>106</v>
      </c>
      <c r="U20" s="121"/>
      <c r="V20" s="121"/>
      <c r="W20" s="121"/>
      <c r="X20" s="121"/>
      <c r="Y20" s="121"/>
      <c r="Z20" s="121"/>
      <c r="AA20" s="121"/>
    </row>
    <row r="21" spans="1:27" ht="15.75">
      <c r="A21" s="151" t="s">
        <v>32</v>
      </c>
      <c r="B21" s="151">
        <v>1180.12</v>
      </c>
      <c r="C21" s="151">
        <v>29.87</v>
      </c>
      <c r="D21" s="151"/>
      <c r="E21" s="151">
        <v>648</v>
      </c>
      <c r="F21" s="151"/>
      <c r="G21" s="151">
        <v>478.36</v>
      </c>
      <c r="H21" s="151">
        <v>63.12</v>
      </c>
      <c r="I21" s="151"/>
      <c r="J21" s="151">
        <v>320</v>
      </c>
      <c r="K21" s="151">
        <v>13.25</v>
      </c>
      <c r="L21" s="151"/>
      <c r="M21" s="151">
        <v>317.95</v>
      </c>
      <c r="N21" s="152">
        <f aca="true" t="shared" si="3" ref="N21:N28">SUM(B21:M21)</f>
        <v>3050.6699999999996</v>
      </c>
      <c r="O21" s="121"/>
      <c r="P21" s="130" t="s">
        <v>81</v>
      </c>
      <c r="Q21" s="134">
        <f>(Q23+Q24+Q22)*18%</f>
        <v>878.1281999999999</v>
      </c>
      <c r="R21" s="121"/>
      <c r="S21" s="121"/>
      <c r="T21" s="121" t="s">
        <v>115</v>
      </c>
      <c r="U21" s="121"/>
      <c r="V21" s="121"/>
      <c r="W21" s="121"/>
      <c r="X21" s="121"/>
      <c r="Y21" s="121"/>
      <c r="Z21" s="121"/>
      <c r="AA21" s="121"/>
    </row>
    <row r="22" spans="1:27" ht="15.75">
      <c r="A22" s="151" t="s">
        <v>37</v>
      </c>
      <c r="B22" s="151">
        <v>2490</v>
      </c>
      <c r="C22" s="151">
        <v>3183.81</v>
      </c>
      <c r="D22" s="151">
        <v>3356.33</v>
      </c>
      <c r="E22" s="151">
        <v>2245.23</v>
      </c>
      <c r="F22" s="151">
        <v>2245.23</v>
      </c>
      <c r="G22" s="151">
        <v>2245.23</v>
      </c>
      <c r="H22" s="151">
        <v>2245.23</v>
      </c>
      <c r="I22" s="151">
        <v>2245.23</v>
      </c>
      <c r="J22" s="151">
        <v>2245.23</v>
      </c>
      <c r="K22" s="151">
        <v>2245.23</v>
      </c>
      <c r="L22" s="151">
        <v>2245.23</v>
      </c>
      <c r="M22" s="151">
        <v>2245.23</v>
      </c>
      <c r="N22" s="152">
        <f t="shared" si="3"/>
        <v>29237.209999999995</v>
      </c>
      <c r="O22" s="121"/>
      <c r="P22" s="130" t="s">
        <v>36</v>
      </c>
      <c r="Q22" s="130">
        <f>N24</f>
        <v>1793.8000000000002</v>
      </c>
      <c r="R22" s="121"/>
      <c r="S22" s="121"/>
      <c r="T22" s="121" t="s">
        <v>120</v>
      </c>
      <c r="U22" s="121"/>
      <c r="V22" s="121"/>
      <c r="W22" s="121"/>
      <c r="X22" s="121"/>
      <c r="Y22" s="121"/>
      <c r="Z22" s="121"/>
      <c r="AA22" s="121"/>
    </row>
    <row r="23" spans="1:27" ht="15.75">
      <c r="A23" s="151" t="s">
        <v>34</v>
      </c>
      <c r="B23" s="151">
        <v>2366.87</v>
      </c>
      <c r="C23" s="151">
        <v>2232.9</v>
      </c>
      <c r="D23" s="151">
        <v>2697.19</v>
      </c>
      <c r="E23" s="151">
        <v>2268.12</v>
      </c>
      <c r="F23" s="151">
        <v>2473.64</v>
      </c>
      <c r="G23" s="151">
        <v>2190.1</v>
      </c>
      <c r="H23" s="151">
        <v>1791.32</v>
      </c>
      <c r="I23" s="151">
        <v>2566.42</v>
      </c>
      <c r="J23" s="151">
        <v>1045.45</v>
      </c>
      <c r="K23" s="151">
        <v>2339.1</v>
      </c>
      <c r="L23" s="151">
        <v>2410.95</v>
      </c>
      <c r="M23" s="151">
        <v>2311.87</v>
      </c>
      <c r="N23" s="152">
        <f t="shared" si="3"/>
        <v>26693.93</v>
      </c>
      <c r="O23" s="121"/>
      <c r="P23" s="130" t="s">
        <v>56</v>
      </c>
      <c r="Q23" s="130">
        <f>N32</f>
        <v>34.02</v>
      </c>
      <c r="R23" s="121"/>
      <c r="S23" s="121"/>
      <c r="T23" s="121" t="s">
        <v>130</v>
      </c>
      <c r="U23" s="121"/>
      <c r="V23" s="121"/>
      <c r="W23" s="121"/>
      <c r="X23" s="121"/>
      <c r="Y23" s="121"/>
      <c r="Z23" s="121"/>
      <c r="AA23" s="121"/>
    </row>
    <row r="24" spans="1:27" ht="15.75">
      <c r="A24" s="151" t="s">
        <v>27</v>
      </c>
      <c r="B24" s="151">
        <v>143.11</v>
      </c>
      <c r="C24" s="151">
        <v>135.76</v>
      </c>
      <c r="D24" s="151">
        <v>135.76</v>
      </c>
      <c r="E24" s="151">
        <v>147.31</v>
      </c>
      <c r="F24" s="151">
        <v>134.19</v>
      </c>
      <c r="G24" s="151">
        <v>149.01</v>
      </c>
      <c r="H24" s="151">
        <v>134.19</v>
      </c>
      <c r="I24" s="151">
        <v>146.95</v>
      </c>
      <c r="J24" s="151">
        <v>147.31</v>
      </c>
      <c r="K24" s="151">
        <v>157.93</v>
      </c>
      <c r="L24" s="151">
        <v>147.94</v>
      </c>
      <c r="M24" s="151">
        <v>214.34</v>
      </c>
      <c r="N24" s="152">
        <f t="shared" si="3"/>
        <v>1793.8000000000002</v>
      </c>
      <c r="O24" s="121"/>
      <c r="P24" s="130" t="s">
        <v>32</v>
      </c>
      <c r="Q24" s="130">
        <f>N21</f>
        <v>3050.6699999999996</v>
      </c>
      <c r="R24" s="121"/>
      <c r="S24" s="121"/>
      <c r="T24" s="121" t="s">
        <v>137</v>
      </c>
      <c r="U24" s="121"/>
      <c r="V24" s="121"/>
      <c r="W24" s="121"/>
      <c r="X24" s="121"/>
      <c r="Y24" s="121"/>
      <c r="Z24" s="121"/>
      <c r="AA24" s="121"/>
    </row>
    <row r="25" spans="1:27" ht="15.75">
      <c r="A25" s="151" t="s">
        <v>28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2">
        <f t="shared" si="3"/>
        <v>0</v>
      </c>
      <c r="O25" s="121"/>
      <c r="P25" s="130" t="s">
        <v>82</v>
      </c>
      <c r="Q25" s="130">
        <f>N29</f>
        <v>2747.0699999999993</v>
      </c>
      <c r="R25" s="121"/>
      <c r="S25" s="121"/>
      <c r="T25" s="121" t="s">
        <v>139</v>
      </c>
      <c r="U25" s="121"/>
      <c r="V25" s="121"/>
      <c r="W25" s="121"/>
      <c r="X25" s="121"/>
      <c r="Y25" s="121"/>
      <c r="Z25" s="121"/>
      <c r="AA25" s="121"/>
    </row>
    <row r="26" spans="1:27" ht="15.75">
      <c r="A26" s="151" t="s">
        <v>41</v>
      </c>
      <c r="B26" s="151">
        <v>1399.83</v>
      </c>
      <c r="C26" s="151">
        <v>1567.41</v>
      </c>
      <c r="D26" s="151">
        <v>1652.15</v>
      </c>
      <c r="E26" s="151">
        <v>1577.36</v>
      </c>
      <c r="F26" s="151">
        <v>1409.69</v>
      </c>
      <c r="G26" s="151">
        <v>699.92</v>
      </c>
      <c r="H26" s="151">
        <v>0</v>
      </c>
      <c r="I26" s="151">
        <v>0</v>
      </c>
      <c r="J26" s="151"/>
      <c r="K26" s="151">
        <v>1813.86</v>
      </c>
      <c r="L26" s="151">
        <v>1774.43</v>
      </c>
      <c r="M26" s="151">
        <v>1725.14</v>
      </c>
      <c r="N26" s="152">
        <f t="shared" si="3"/>
        <v>13619.789999999999</v>
      </c>
      <c r="O26" s="121"/>
      <c r="P26" s="130" t="s">
        <v>28</v>
      </c>
      <c r="Q26" s="154">
        <f>N28</f>
        <v>0</v>
      </c>
      <c r="R26" s="121"/>
      <c r="S26" s="121"/>
      <c r="T26" s="121" t="s">
        <v>156</v>
      </c>
      <c r="U26" s="121"/>
      <c r="V26" s="121"/>
      <c r="W26" s="121"/>
      <c r="X26" s="121"/>
      <c r="Y26" s="121"/>
      <c r="Z26" s="121"/>
      <c r="AA26" s="121"/>
    </row>
    <row r="27" spans="1:27" ht="15.75">
      <c r="A27" s="151" t="s">
        <v>43</v>
      </c>
      <c r="B27" s="151">
        <v>3718.85</v>
      </c>
      <c r="C27" s="151">
        <v>2413.83</v>
      </c>
      <c r="D27" s="151">
        <v>3692.36</v>
      </c>
      <c r="E27" s="151">
        <v>3457.65</v>
      </c>
      <c r="F27" s="151">
        <v>4305.53</v>
      </c>
      <c r="G27" s="151">
        <v>4078.19</v>
      </c>
      <c r="H27" s="151">
        <v>3457.65</v>
      </c>
      <c r="I27" s="151">
        <v>6024.2</v>
      </c>
      <c r="J27" s="151">
        <v>987.9</v>
      </c>
      <c r="K27" s="151">
        <v>3457.65</v>
      </c>
      <c r="L27" s="151">
        <v>3734.98</v>
      </c>
      <c r="M27" s="151">
        <v>3457.65</v>
      </c>
      <c r="N27" s="152">
        <f t="shared" si="3"/>
        <v>42786.44000000001</v>
      </c>
      <c r="O27" s="121"/>
      <c r="P27" s="155" t="s">
        <v>84</v>
      </c>
      <c r="Q27" s="130">
        <f>N34</f>
        <v>0</v>
      </c>
      <c r="R27" s="121"/>
      <c r="S27" s="121"/>
      <c r="T27" s="121" t="s">
        <v>159</v>
      </c>
      <c r="U27" s="121"/>
      <c r="V27" s="121"/>
      <c r="W27" s="121"/>
      <c r="X27" s="121"/>
      <c r="Y27" s="121"/>
      <c r="Z27" s="121"/>
      <c r="AA27" s="121"/>
    </row>
    <row r="28" spans="1:27" ht="15.75">
      <c r="A28" s="151" t="s">
        <v>28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>
        <f t="shared" si="3"/>
        <v>0</v>
      </c>
      <c r="O28" s="121"/>
      <c r="P28" s="130" t="s">
        <v>85</v>
      </c>
      <c r="Q28" s="134">
        <f>N35</f>
        <v>0</v>
      </c>
      <c r="R28" s="121"/>
      <c r="S28" s="121"/>
      <c r="T28" s="121"/>
      <c r="U28" s="121"/>
      <c r="V28" s="121"/>
      <c r="W28" s="121"/>
      <c r="X28" s="121"/>
      <c r="Y28" s="121"/>
      <c r="Z28" s="121"/>
      <c r="AA28" s="121"/>
    </row>
    <row r="29" spans="1:27" ht="15.75">
      <c r="A29" s="151" t="s">
        <v>53</v>
      </c>
      <c r="B29" s="151">
        <v>228.64</v>
      </c>
      <c r="C29" s="151">
        <v>228.64</v>
      </c>
      <c r="D29" s="151">
        <v>230.24</v>
      </c>
      <c r="E29" s="151">
        <v>230.1</v>
      </c>
      <c r="F29" s="151">
        <v>230.42</v>
      </c>
      <c r="G29" s="151">
        <v>228.64</v>
      </c>
      <c r="H29" s="151">
        <v>228.64</v>
      </c>
      <c r="I29" s="151">
        <v>228.64</v>
      </c>
      <c r="J29" s="151">
        <v>228.64</v>
      </c>
      <c r="K29" s="151">
        <v>228.64</v>
      </c>
      <c r="L29" s="151">
        <v>228.64</v>
      </c>
      <c r="M29" s="151">
        <v>227.19</v>
      </c>
      <c r="N29" s="152">
        <f>SUM(B29:M29)</f>
        <v>2747.0699999999993</v>
      </c>
      <c r="O29" s="121"/>
      <c r="P29" s="130" t="s">
        <v>59</v>
      </c>
      <c r="Q29" s="130">
        <f>N33</f>
        <v>1632</v>
      </c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7" ht="15.75">
      <c r="A30" s="151" t="s">
        <v>177</v>
      </c>
      <c r="B30" s="151">
        <v>4855.17</v>
      </c>
      <c r="C30" s="151">
        <v>5297.52</v>
      </c>
      <c r="D30" s="151">
        <v>4117.34</v>
      </c>
      <c r="E30" s="151">
        <v>4817.61</v>
      </c>
      <c r="F30" s="151">
        <v>4593.25</v>
      </c>
      <c r="G30" s="151">
        <v>4428.15</v>
      </c>
      <c r="H30" s="151">
        <v>5120.4</v>
      </c>
      <c r="I30" s="151">
        <v>4711.63</v>
      </c>
      <c r="J30" s="151">
        <v>5007.94</v>
      </c>
      <c r="K30" s="151">
        <v>5342.63</v>
      </c>
      <c r="L30" s="151">
        <v>4286.27</v>
      </c>
      <c r="M30" s="151">
        <v>5513.11</v>
      </c>
      <c r="N30" s="152">
        <f>SUM(B30:M30)</f>
        <v>58091.020000000004</v>
      </c>
      <c r="O30" s="121"/>
      <c r="P30" s="130" t="s">
        <v>86</v>
      </c>
      <c r="Q30" s="130">
        <f>N36</f>
        <v>0</v>
      </c>
      <c r="R30" s="121"/>
      <c r="S30" s="121"/>
      <c r="T30" s="121"/>
      <c r="U30" s="121"/>
      <c r="V30" s="121"/>
      <c r="W30" s="121"/>
      <c r="X30" s="121"/>
      <c r="Y30" s="121"/>
      <c r="Z30" s="121"/>
      <c r="AA30" s="121"/>
    </row>
    <row r="31" spans="1:27" ht="15.75">
      <c r="A31" s="151" t="s">
        <v>178</v>
      </c>
      <c r="B31" s="151">
        <v>1466.26</v>
      </c>
      <c r="C31" s="151">
        <v>1599.85</v>
      </c>
      <c r="D31" s="151">
        <v>1243.44</v>
      </c>
      <c r="E31" s="151">
        <v>1454.92</v>
      </c>
      <c r="F31" s="151">
        <v>1387.16</v>
      </c>
      <c r="G31" s="151">
        <v>1337.3</v>
      </c>
      <c r="H31" s="151">
        <v>1546.36</v>
      </c>
      <c r="I31" s="151">
        <v>1422.91</v>
      </c>
      <c r="J31" s="151">
        <v>1512.4</v>
      </c>
      <c r="K31" s="151">
        <v>1613.47</v>
      </c>
      <c r="L31" s="151">
        <v>1294.45</v>
      </c>
      <c r="M31" s="151">
        <v>1664.96</v>
      </c>
      <c r="N31" s="152">
        <f>SUM(B31:M31)</f>
        <v>17543.48</v>
      </c>
      <c r="O31" s="121"/>
      <c r="P31" s="155" t="s">
        <v>87</v>
      </c>
      <c r="Q31" s="134">
        <f>SUM(Q21:Q30)</f>
        <v>10135.688199999999</v>
      </c>
      <c r="R31" s="121"/>
      <c r="S31" s="121"/>
      <c r="T31" s="121"/>
      <c r="U31" s="121"/>
      <c r="V31" s="121"/>
      <c r="W31" s="121"/>
      <c r="X31" s="121"/>
      <c r="Y31" s="121"/>
      <c r="Z31" s="121"/>
      <c r="AA31" s="121"/>
    </row>
    <row r="32" spans="1:27" ht="15.75">
      <c r="A32" s="151" t="s">
        <v>56</v>
      </c>
      <c r="B32" s="151"/>
      <c r="C32" s="151"/>
      <c r="D32" s="151"/>
      <c r="E32" s="151"/>
      <c r="F32" s="151"/>
      <c r="G32" s="151">
        <v>34.02</v>
      </c>
      <c r="H32" s="151"/>
      <c r="I32" s="151"/>
      <c r="J32" s="151"/>
      <c r="K32" s="151"/>
      <c r="L32" s="151"/>
      <c r="M32" s="151"/>
      <c r="N32" s="152">
        <f>SUM(B32:M32)</f>
        <v>34.02</v>
      </c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</row>
    <row r="33" spans="1:27" ht="15.75">
      <c r="A33" s="151" t="s">
        <v>59</v>
      </c>
      <c r="B33" s="151"/>
      <c r="C33" s="151"/>
      <c r="D33" s="151">
        <v>1135.88</v>
      </c>
      <c r="E33" s="151"/>
      <c r="F33" s="151"/>
      <c r="G33" s="151"/>
      <c r="H33" s="151"/>
      <c r="I33" s="151"/>
      <c r="J33" s="151"/>
      <c r="K33" s="151"/>
      <c r="L33" s="151"/>
      <c r="M33" s="151">
        <v>496.12</v>
      </c>
      <c r="N33" s="152">
        <f>SUM(B33:M33)</f>
        <v>1632</v>
      </c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</row>
    <row r="34" spans="1:27" ht="15.75">
      <c r="A34" s="156" t="s">
        <v>84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2">
        <v>0</v>
      </c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</row>
    <row r="35" spans="1:27" ht="15.75">
      <c r="A35" s="151" t="s">
        <v>85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2">
        <v>0</v>
      </c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</row>
    <row r="36" spans="1:27" ht="15.75">
      <c r="A36" s="151" t="s">
        <v>86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>
        <v>0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</row>
    <row r="37" spans="1:27" ht="15.75">
      <c r="A37" s="152" t="s">
        <v>20</v>
      </c>
      <c r="B37" s="152">
        <f aca="true" t="shared" si="4" ref="B37:N37">SUM(B21:B36)</f>
        <v>17848.85</v>
      </c>
      <c r="C37" s="152">
        <f t="shared" si="4"/>
        <v>16689.59</v>
      </c>
      <c r="D37" s="152">
        <f t="shared" si="4"/>
        <v>18260.690000000002</v>
      </c>
      <c r="E37" s="152">
        <f t="shared" si="4"/>
        <v>16846.300000000003</v>
      </c>
      <c r="F37" s="152">
        <f t="shared" si="4"/>
        <v>16779.11</v>
      </c>
      <c r="G37" s="152">
        <f t="shared" si="4"/>
        <v>15868.92</v>
      </c>
      <c r="H37" s="152">
        <f t="shared" si="4"/>
        <v>14586.91</v>
      </c>
      <c r="I37" s="152">
        <f t="shared" si="4"/>
        <v>17345.98</v>
      </c>
      <c r="J37" s="152">
        <f t="shared" si="4"/>
        <v>11494.87</v>
      </c>
      <c r="K37" s="152">
        <f t="shared" si="4"/>
        <v>17211.760000000002</v>
      </c>
      <c r="L37" s="152">
        <f t="shared" si="4"/>
        <v>16122.890000000001</v>
      </c>
      <c r="M37" s="152">
        <f t="shared" si="4"/>
        <v>18173.559999999998</v>
      </c>
      <c r="N37" s="152">
        <f t="shared" si="4"/>
        <v>197229.43</v>
      </c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</row>
  </sheetData>
  <sheetProtection/>
  <printOptions/>
  <pageMargins left="0.75" right="0.75" top="1" bottom="1" header="0.5" footer="0.5"/>
  <pageSetup horizontalDpi="600" verticalDpi="600" orientation="landscape" paperSize="9" scale="73" r:id="rId1"/>
  <rowBreaks count="1" manualBreakCount="1">
    <brk id="37" max="26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3">
      <selection activeCell="G32" sqref="G32"/>
    </sheetView>
  </sheetViews>
  <sheetFormatPr defaultColWidth="9.140625" defaultRowHeight="12.75"/>
  <cols>
    <col min="1" max="1" width="22.57421875" style="0" customWidth="1"/>
    <col min="2" max="2" width="9.140625" style="0" customWidth="1"/>
    <col min="4" max="4" width="9.140625" style="0" customWidth="1"/>
    <col min="14" max="14" width="9.8515625" style="0" customWidth="1"/>
    <col min="15" max="15" width="10.421875" style="0" customWidth="1"/>
    <col min="16" max="16" width="30.421875" style="0" customWidth="1"/>
    <col min="17" max="17" width="13.8515625" style="0" customWidth="1"/>
    <col min="28" max="28" width="13.8515625" style="0" customWidth="1"/>
  </cols>
  <sheetData>
    <row r="1" ht="12.75">
      <c r="A1" s="42" t="s">
        <v>175</v>
      </c>
    </row>
    <row r="2" spans="1:20" ht="15">
      <c r="A2" s="1" t="s">
        <v>24</v>
      </c>
      <c r="E2" t="s">
        <v>0</v>
      </c>
      <c r="H2" s="2">
        <v>1191</v>
      </c>
      <c r="P2" s="1" t="s">
        <v>99</v>
      </c>
      <c r="Q2" s="66"/>
      <c r="R2" s="66"/>
      <c r="S2" s="66"/>
      <c r="T2" s="66"/>
    </row>
    <row r="3" spans="16:20" ht="15">
      <c r="P3" s="66"/>
      <c r="Q3" s="66"/>
      <c r="R3" s="66"/>
      <c r="S3" s="66"/>
      <c r="T3" s="66"/>
    </row>
    <row r="4" spans="1:20" ht="15.75">
      <c r="A4" t="s">
        <v>68</v>
      </c>
      <c r="C4" s="3">
        <f>'[2]Мира 10'!$N$16</f>
        <v>25092.309000000037</v>
      </c>
      <c r="P4" s="66" t="s">
        <v>174</v>
      </c>
      <c r="Q4" s="67">
        <f>C4</f>
        <v>25092.309000000037</v>
      </c>
      <c r="R4" s="66"/>
      <c r="S4" s="66"/>
      <c r="T4" s="66"/>
    </row>
    <row r="5" spans="16:20" ht="15">
      <c r="P5" s="66"/>
      <c r="Q5" s="66"/>
      <c r="R5" s="66"/>
      <c r="S5" s="66"/>
      <c r="T5" s="66"/>
    </row>
    <row r="6" spans="1:20" ht="15.75">
      <c r="A6" s="4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7" t="s">
        <v>13</v>
      </c>
      <c r="P6" s="68"/>
      <c r="Q6" s="68" t="s">
        <v>13</v>
      </c>
      <c r="R6" s="66"/>
      <c r="S6" s="66"/>
      <c r="T6" s="66"/>
    </row>
    <row r="7" spans="1:20" ht="15.75">
      <c r="A7" s="14" t="s">
        <v>14</v>
      </c>
      <c r="B7" s="14">
        <v>11686.08</v>
      </c>
      <c r="C7" s="14">
        <v>11686.08</v>
      </c>
      <c r="D7" s="14">
        <v>11686.08</v>
      </c>
      <c r="E7" s="14">
        <v>11686.08</v>
      </c>
      <c r="F7" s="14">
        <v>11686.08</v>
      </c>
      <c r="G7" s="14">
        <v>11853.12</v>
      </c>
      <c r="H7" s="14">
        <v>11645.76</v>
      </c>
      <c r="I7" s="14">
        <v>11839.68</v>
      </c>
      <c r="J7" s="14">
        <v>13504.69</v>
      </c>
      <c r="K7" s="14">
        <v>13504.69</v>
      </c>
      <c r="L7" s="14">
        <v>13482.79</v>
      </c>
      <c r="M7" s="14">
        <v>13482.79</v>
      </c>
      <c r="N7" s="12">
        <f>SUM(B7:M7)</f>
        <v>147743.92</v>
      </c>
      <c r="P7" s="69" t="s">
        <v>14</v>
      </c>
      <c r="Q7" s="70">
        <f>N7</f>
        <v>147743.92</v>
      </c>
      <c r="R7" s="66"/>
      <c r="S7" s="66"/>
      <c r="T7" s="66"/>
    </row>
    <row r="8" spans="1:20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2"/>
      <c r="P8" s="68"/>
      <c r="Q8" s="68"/>
      <c r="R8" s="66"/>
      <c r="S8" s="66"/>
      <c r="T8" s="66"/>
    </row>
    <row r="9" spans="1:20" ht="15.75">
      <c r="A9" s="15" t="s">
        <v>15</v>
      </c>
      <c r="B9" s="15">
        <v>11210.54</v>
      </c>
      <c r="C9" s="15">
        <v>8591.66</v>
      </c>
      <c r="D9" s="15">
        <v>8667.41</v>
      </c>
      <c r="E9" s="15">
        <v>10218.98</v>
      </c>
      <c r="F9" s="15">
        <v>13622.27</v>
      </c>
      <c r="G9" s="15">
        <v>14219.97</v>
      </c>
      <c r="H9" s="15">
        <v>10480.11</v>
      </c>
      <c r="I9" s="15">
        <v>19701.91</v>
      </c>
      <c r="J9" s="15">
        <v>10854.7</v>
      </c>
      <c r="K9" s="15">
        <v>10609.36</v>
      </c>
      <c r="L9" s="15">
        <v>9760.91</v>
      </c>
      <c r="M9" s="15">
        <v>11989.67</v>
      </c>
      <c r="N9" s="12">
        <f>SUM(B9:M9)</f>
        <v>139927.49000000002</v>
      </c>
      <c r="P9" s="71" t="s">
        <v>15</v>
      </c>
      <c r="Q9" s="72">
        <f>N9</f>
        <v>139927.49000000002</v>
      </c>
      <c r="R9" s="66"/>
      <c r="S9" s="66"/>
      <c r="T9" s="66"/>
    </row>
    <row r="10" spans="1:20" ht="15.75">
      <c r="A10" s="16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2"/>
      <c r="P10" s="73"/>
      <c r="Q10" s="74"/>
      <c r="R10" s="66"/>
      <c r="S10" s="66"/>
      <c r="T10" s="66"/>
    </row>
    <row r="11" spans="1:20" ht="15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2"/>
      <c r="P11" s="66" t="s">
        <v>173</v>
      </c>
      <c r="Q11" s="75"/>
      <c r="R11" s="66"/>
      <c r="S11" s="66"/>
      <c r="T11" s="66"/>
    </row>
    <row r="12" spans="1:20" ht="15.75">
      <c r="A12" s="13" t="s">
        <v>16</v>
      </c>
      <c r="B12" s="13">
        <f>SUM(B37)</f>
        <v>16884.629999999997</v>
      </c>
      <c r="C12" s="13">
        <f>SUM(C37)</f>
        <v>16231.16</v>
      </c>
      <c r="D12" s="13">
        <f>SUM(D37)</f>
        <v>19257.25</v>
      </c>
      <c r="E12" s="13">
        <f>SUM(E37)</f>
        <v>24237.59</v>
      </c>
      <c r="F12" s="13">
        <f>F37</f>
        <v>19707.36</v>
      </c>
      <c r="G12" s="13">
        <f>SUM(G37)</f>
        <v>17566.420000000002</v>
      </c>
      <c r="H12" s="13">
        <f>SUM(H37)</f>
        <v>15261.500000000002</v>
      </c>
      <c r="I12" s="13">
        <f>SUM(I37)</f>
        <v>38617.98</v>
      </c>
      <c r="J12" s="13">
        <f>SUM(J37)</f>
        <v>10463.599999999999</v>
      </c>
      <c r="K12" s="13">
        <f>K37</f>
        <v>16035.21</v>
      </c>
      <c r="L12" s="13">
        <f>L37</f>
        <v>15020</v>
      </c>
      <c r="M12" s="13">
        <f>M37</f>
        <v>16917.91</v>
      </c>
      <c r="N12" s="12">
        <f>SUM(B12:M12)</f>
        <v>226200.61</v>
      </c>
      <c r="P12" s="76" t="s">
        <v>30</v>
      </c>
      <c r="Q12" s="77">
        <f>Q7+Q4-Q9</f>
        <v>32908.73900000003</v>
      </c>
      <c r="R12" s="66"/>
      <c r="S12" s="66"/>
      <c r="T12" s="66"/>
    </row>
    <row r="13" spans="1:20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2"/>
      <c r="P13" s="66"/>
      <c r="Q13" s="66"/>
      <c r="R13" s="66"/>
      <c r="S13" s="66"/>
      <c r="T13" s="66"/>
    </row>
    <row r="14" spans="1:20" ht="15.75">
      <c r="A14" s="14" t="s">
        <v>17</v>
      </c>
      <c r="B14" s="14">
        <f aca="true" t="shared" si="0" ref="B14:G14">B9-B12</f>
        <v>-5674.0899999999965</v>
      </c>
      <c r="C14" s="14">
        <f t="shared" si="0"/>
        <v>-7639.5</v>
      </c>
      <c r="D14" s="14">
        <f t="shared" si="0"/>
        <v>-10589.84</v>
      </c>
      <c r="E14" s="14">
        <f t="shared" si="0"/>
        <v>-14018.61</v>
      </c>
      <c r="F14" s="14">
        <f t="shared" si="0"/>
        <v>-6085.09</v>
      </c>
      <c r="G14" s="14">
        <f t="shared" si="0"/>
        <v>-3346.4500000000025</v>
      </c>
      <c r="H14" s="14">
        <f aca="true" t="shared" si="1" ref="H14:M14">H9-H12</f>
        <v>-4781.390000000001</v>
      </c>
      <c r="I14" s="14">
        <f t="shared" si="1"/>
        <v>-18916.070000000003</v>
      </c>
      <c r="J14" s="14">
        <f t="shared" si="1"/>
        <v>391.1000000000022</v>
      </c>
      <c r="K14" s="14">
        <f t="shared" si="1"/>
        <v>-5425.8499999999985</v>
      </c>
      <c r="L14" s="14">
        <f t="shared" si="1"/>
        <v>-5259.09</v>
      </c>
      <c r="M14" s="14">
        <f t="shared" si="1"/>
        <v>-4928.24</v>
      </c>
      <c r="N14" s="12">
        <f>SUM(B14:M14)</f>
        <v>-86273.11999999998</v>
      </c>
      <c r="P14" s="78"/>
      <c r="Q14" s="78"/>
      <c r="R14" s="66"/>
      <c r="S14" s="66"/>
      <c r="T14" s="66"/>
    </row>
    <row r="15" spans="1:20" ht="15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0"/>
      <c r="P15" s="78"/>
      <c r="Q15" s="78"/>
      <c r="R15" s="66"/>
      <c r="S15" s="66"/>
      <c r="T15" s="66"/>
    </row>
    <row r="16" spans="1:20" ht="15.75">
      <c r="A16" s="11" t="s">
        <v>31</v>
      </c>
      <c r="B16" s="10">
        <f>C4+B7-B9</f>
        <v>25567.84900000004</v>
      </c>
      <c r="C16" s="11">
        <f aca="true" t="shared" si="2" ref="C16:H16">B16+C7-C9</f>
        <v>28662.26900000004</v>
      </c>
      <c r="D16" s="10">
        <f t="shared" si="2"/>
        <v>31680.93900000004</v>
      </c>
      <c r="E16" s="11">
        <f t="shared" si="2"/>
        <v>33148.03900000003</v>
      </c>
      <c r="F16" s="10">
        <f t="shared" si="2"/>
        <v>31211.849000000035</v>
      </c>
      <c r="G16" s="11">
        <f t="shared" si="2"/>
        <v>28844.999000000033</v>
      </c>
      <c r="H16" s="10">
        <f t="shared" si="2"/>
        <v>30010.649000000034</v>
      </c>
      <c r="I16" s="11">
        <f>H16+I7-I9</f>
        <v>22148.419000000034</v>
      </c>
      <c r="J16" s="10">
        <f>I16+J7-J9</f>
        <v>24798.409000000032</v>
      </c>
      <c r="K16" s="11">
        <f>J16+K7-K9</f>
        <v>27693.73900000003</v>
      </c>
      <c r="L16" s="10">
        <f>K16+L7-L9</f>
        <v>31415.61900000003</v>
      </c>
      <c r="M16" s="11">
        <f>L16+M7-M9</f>
        <v>32908.73900000003</v>
      </c>
      <c r="N16" s="47">
        <f>C4+N7-N9</f>
        <v>32908.73900000003</v>
      </c>
      <c r="P16" s="79" t="s">
        <v>77</v>
      </c>
      <c r="Q16" s="80">
        <f>N12</f>
        <v>226200.61</v>
      </c>
      <c r="R16" s="81" t="s">
        <v>78</v>
      </c>
      <c r="S16" s="66"/>
      <c r="T16" s="66"/>
    </row>
    <row r="17" spans="16:20" ht="15">
      <c r="P17" s="66"/>
      <c r="Q17" s="66"/>
      <c r="R17" s="66"/>
      <c r="S17" s="66"/>
      <c r="T17" s="66"/>
    </row>
    <row r="18" spans="1:20" ht="15">
      <c r="A18" s="5" t="s">
        <v>18</v>
      </c>
      <c r="P18" s="1" t="s">
        <v>79</v>
      </c>
      <c r="Q18" s="66"/>
      <c r="R18" s="66"/>
      <c r="S18" s="66"/>
      <c r="T18" s="66" t="s">
        <v>80</v>
      </c>
    </row>
    <row r="19" spans="16:20" ht="15">
      <c r="P19" s="66"/>
      <c r="Q19" s="66"/>
      <c r="R19" s="66"/>
      <c r="S19" s="66"/>
      <c r="T19" s="66" t="s">
        <v>102</v>
      </c>
    </row>
    <row r="20" spans="1:20" ht="15">
      <c r="A20" s="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/>
      <c r="P20" s="82" t="s">
        <v>19</v>
      </c>
      <c r="Q20" s="83"/>
      <c r="R20" s="66"/>
      <c r="S20" s="66"/>
      <c r="T20" s="66" t="s">
        <v>110</v>
      </c>
    </row>
    <row r="21" spans="1:20" ht="15.75">
      <c r="A21" s="4" t="s">
        <v>32</v>
      </c>
      <c r="B21" s="4">
        <v>1042.14</v>
      </c>
      <c r="C21" s="4">
        <v>29.91</v>
      </c>
      <c r="D21" s="4">
        <v>624.8</v>
      </c>
      <c r="E21" s="4">
        <v>9147.54</v>
      </c>
      <c r="F21" s="4">
        <v>3968.18</v>
      </c>
      <c r="G21" s="4">
        <v>2317.85</v>
      </c>
      <c r="H21" s="4">
        <v>1731.16</v>
      </c>
      <c r="I21" s="4"/>
      <c r="J21" s="4">
        <v>50</v>
      </c>
      <c r="K21" s="4">
        <v>13.25</v>
      </c>
      <c r="L21" s="4"/>
      <c r="M21" s="4">
        <v>256.84</v>
      </c>
      <c r="N21" s="7">
        <f aca="true" t="shared" si="3" ref="N21:N27">SUM(B21:M21)</f>
        <v>19181.670000000002</v>
      </c>
      <c r="P21" s="84" t="s">
        <v>81</v>
      </c>
      <c r="Q21" s="85">
        <f>(Q23+Q24+Q22)*18%</f>
        <v>3801.4488000000006</v>
      </c>
      <c r="R21" s="66"/>
      <c r="S21" s="66"/>
      <c r="T21" s="66" t="s">
        <v>162</v>
      </c>
    </row>
    <row r="22" spans="1:20" ht="15.75">
      <c r="A22" s="4" t="s">
        <v>33</v>
      </c>
      <c r="B22" s="4">
        <v>2318.08</v>
      </c>
      <c r="C22" s="4">
        <v>2963.99</v>
      </c>
      <c r="D22" s="4">
        <v>3124.59</v>
      </c>
      <c r="E22" s="4">
        <v>2090.21</v>
      </c>
      <c r="F22" s="4">
        <v>2090.2</v>
      </c>
      <c r="G22" s="4">
        <v>2090.2</v>
      </c>
      <c r="H22" s="4">
        <v>2090.2</v>
      </c>
      <c r="I22" s="4">
        <v>2090.21</v>
      </c>
      <c r="J22" s="4">
        <v>2090.21</v>
      </c>
      <c r="K22" s="4">
        <v>2090.2</v>
      </c>
      <c r="L22" s="4">
        <v>2090.2</v>
      </c>
      <c r="M22" s="4">
        <v>2090.2</v>
      </c>
      <c r="N22" s="7">
        <f t="shared" si="3"/>
        <v>27218.49</v>
      </c>
      <c r="P22" s="68" t="s">
        <v>36</v>
      </c>
      <c r="Q22" s="68">
        <f>N25</f>
        <v>1903.4200000000003</v>
      </c>
      <c r="R22" s="66"/>
      <c r="S22" s="66"/>
      <c r="T22" s="66" t="s">
        <v>128</v>
      </c>
    </row>
    <row r="23" spans="1:20" ht="15.75">
      <c r="A23" s="4" t="s">
        <v>34</v>
      </c>
      <c r="B23" s="4">
        <v>2203.45</v>
      </c>
      <c r="C23" s="4">
        <v>2078.72</v>
      </c>
      <c r="D23" s="4">
        <v>2511</v>
      </c>
      <c r="E23" s="4">
        <v>2111.5</v>
      </c>
      <c r="F23" s="4">
        <v>2302.85</v>
      </c>
      <c r="G23" s="4">
        <v>2038.89</v>
      </c>
      <c r="H23" s="4">
        <v>1667.64</v>
      </c>
      <c r="I23" s="4">
        <v>7598.72</v>
      </c>
      <c r="J23" s="4">
        <v>973.27</v>
      </c>
      <c r="K23" s="4">
        <v>2177.6</v>
      </c>
      <c r="L23" s="4">
        <v>2244.49</v>
      </c>
      <c r="M23" s="4">
        <v>2152.25</v>
      </c>
      <c r="N23" s="7">
        <f t="shared" si="3"/>
        <v>30060.379999999997</v>
      </c>
      <c r="P23" s="68" t="s">
        <v>56</v>
      </c>
      <c r="Q23" s="68">
        <f>N32</f>
        <v>34.07</v>
      </c>
      <c r="R23" s="66"/>
      <c r="S23" s="66"/>
      <c r="T23" s="66" t="s">
        <v>123</v>
      </c>
    </row>
    <row r="24" spans="1:20" ht="15.75">
      <c r="A24" s="4" t="s">
        <v>35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7">
        <f t="shared" si="3"/>
        <v>0</v>
      </c>
      <c r="P24" s="68" t="s">
        <v>32</v>
      </c>
      <c r="Q24" s="68">
        <f>N21</f>
        <v>19181.670000000002</v>
      </c>
      <c r="R24" s="66"/>
      <c r="S24" s="66"/>
      <c r="T24" s="66" t="s">
        <v>118</v>
      </c>
    </row>
    <row r="25" spans="1:20" ht="15.75">
      <c r="A25" s="4" t="s">
        <v>36</v>
      </c>
      <c r="B25" s="4">
        <v>143.11</v>
      </c>
      <c r="C25" s="4">
        <v>135.76</v>
      </c>
      <c r="D25" s="4">
        <v>135.76</v>
      </c>
      <c r="E25" s="4">
        <v>147.31</v>
      </c>
      <c r="F25" s="4">
        <v>243.48</v>
      </c>
      <c r="G25" s="4">
        <v>149.08</v>
      </c>
      <c r="H25" s="4">
        <v>134.25</v>
      </c>
      <c r="I25" s="4">
        <v>146.93</v>
      </c>
      <c r="J25" s="4">
        <v>147.41</v>
      </c>
      <c r="K25" s="4">
        <v>157.93</v>
      </c>
      <c r="L25" s="4">
        <v>148</v>
      </c>
      <c r="M25" s="4">
        <v>214.4</v>
      </c>
      <c r="N25" s="7">
        <f t="shared" si="3"/>
        <v>1903.4200000000003</v>
      </c>
      <c r="P25" s="68" t="s">
        <v>82</v>
      </c>
      <c r="Q25" s="68">
        <f>N29</f>
        <v>2557.440000000001</v>
      </c>
      <c r="R25" s="66"/>
      <c r="S25" s="66"/>
      <c r="T25" s="66" t="s">
        <v>119</v>
      </c>
    </row>
    <row r="26" spans="1:20" ht="15.75">
      <c r="A26" s="4" t="s">
        <v>41</v>
      </c>
      <c r="B26" s="4">
        <v>1303.18</v>
      </c>
      <c r="C26" s="4">
        <v>1459.19</v>
      </c>
      <c r="D26" s="4">
        <v>1538.08</v>
      </c>
      <c r="E26" s="4">
        <v>1468.45</v>
      </c>
      <c r="F26" s="4">
        <v>1312.36</v>
      </c>
      <c r="G26" s="4">
        <v>651.59</v>
      </c>
      <c r="H26" s="4">
        <v>0</v>
      </c>
      <c r="I26" s="4">
        <v>0</v>
      </c>
      <c r="J26" s="4"/>
      <c r="K26" s="4">
        <v>1688.63</v>
      </c>
      <c r="L26" s="4">
        <v>1651.92</v>
      </c>
      <c r="M26" s="4">
        <v>1606.03</v>
      </c>
      <c r="N26" s="7">
        <f t="shared" si="3"/>
        <v>12679.43</v>
      </c>
      <c r="P26" s="119" t="s">
        <v>28</v>
      </c>
      <c r="Q26" s="86">
        <f>N28</f>
        <v>0</v>
      </c>
      <c r="R26" s="66"/>
      <c r="S26" s="66"/>
      <c r="T26" s="66" t="s">
        <v>161</v>
      </c>
    </row>
    <row r="27" spans="1:20" ht="15.75">
      <c r="A27" s="4" t="s">
        <v>42</v>
      </c>
      <c r="B27" s="4">
        <v>3462.09</v>
      </c>
      <c r="C27" s="4">
        <v>2247.17</v>
      </c>
      <c r="D27" s="4">
        <v>3437.43</v>
      </c>
      <c r="E27" s="4">
        <v>3218.92</v>
      </c>
      <c r="F27" s="4">
        <v>4008.27</v>
      </c>
      <c r="G27" s="4">
        <v>3796.62</v>
      </c>
      <c r="H27" s="4">
        <v>3218.92</v>
      </c>
      <c r="I27" s="4">
        <v>5608.27</v>
      </c>
      <c r="J27" s="4">
        <v>919.69</v>
      </c>
      <c r="K27" s="4">
        <v>3218.92</v>
      </c>
      <c r="L27" s="4">
        <v>3477.1</v>
      </c>
      <c r="M27" s="4">
        <v>3218.92</v>
      </c>
      <c r="N27" s="7">
        <f t="shared" si="3"/>
        <v>39832.31999999999</v>
      </c>
      <c r="P27" s="87" t="s">
        <v>84</v>
      </c>
      <c r="Q27" s="68">
        <f>N35</f>
        <v>17250</v>
      </c>
      <c r="R27" s="66"/>
      <c r="S27" s="66"/>
      <c r="T27" s="66" t="s">
        <v>160</v>
      </c>
    </row>
    <row r="28" spans="1:20" ht="15.75">
      <c r="A28" s="59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>
        <f aca="true" t="shared" si="4" ref="N28:N35">SUM(B28:M28)</f>
        <v>0</v>
      </c>
      <c r="P28" s="88" t="s">
        <v>85</v>
      </c>
      <c r="Q28" s="89">
        <f>N33</f>
        <v>0</v>
      </c>
      <c r="R28" s="66"/>
      <c r="S28" s="66"/>
      <c r="T28" s="66" t="s">
        <v>163</v>
      </c>
    </row>
    <row r="29" spans="1:20" ht="15.75">
      <c r="A29" s="4" t="s">
        <v>53</v>
      </c>
      <c r="B29" s="4">
        <v>212.86</v>
      </c>
      <c r="C29" s="4">
        <v>212.86</v>
      </c>
      <c r="D29" s="4">
        <v>214.34</v>
      </c>
      <c r="E29" s="4">
        <v>214.21</v>
      </c>
      <c r="F29" s="4">
        <v>214.51</v>
      </c>
      <c r="G29" s="4">
        <v>212.86</v>
      </c>
      <c r="H29" s="4">
        <v>212.86</v>
      </c>
      <c r="I29" s="4">
        <v>212.86</v>
      </c>
      <c r="J29" s="4">
        <v>212.86</v>
      </c>
      <c r="K29" s="4">
        <v>212.86</v>
      </c>
      <c r="L29" s="4">
        <v>212.86</v>
      </c>
      <c r="M29" s="4">
        <v>211.5</v>
      </c>
      <c r="N29" s="7">
        <f t="shared" si="4"/>
        <v>2557.440000000001</v>
      </c>
      <c r="P29" s="88" t="s">
        <v>59</v>
      </c>
      <c r="Q29" s="88">
        <f>N34</f>
        <v>1540.51</v>
      </c>
      <c r="R29" s="66"/>
      <c r="S29" s="66"/>
      <c r="T29" s="66"/>
    </row>
    <row r="30" spans="1:20" ht="15.75">
      <c r="A30" s="59" t="s">
        <v>177</v>
      </c>
      <c r="B30" s="4">
        <v>4834.69</v>
      </c>
      <c r="C30" s="4">
        <v>5614.17</v>
      </c>
      <c r="D30" s="4">
        <v>5456.45</v>
      </c>
      <c r="E30" s="4">
        <v>4484.98</v>
      </c>
      <c r="F30" s="4">
        <v>4276.12</v>
      </c>
      <c r="G30" s="4">
        <v>5030.31</v>
      </c>
      <c r="H30" s="4">
        <v>4766.87</v>
      </c>
      <c r="I30" s="4">
        <v>4386.32</v>
      </c>
      <c r="J30" s="4">
        <v>4662.18</v>
      </c>
      <c r="K30" s="4">
        <v>4973.75</v>
      </c>
      <c r="L30" s="4">
        <v>3990.33</v>
      </c>
      <c r="M30" s="4">
        <v>5134.47</v>
      </c>
      <c r="N30" s="7">
        <f t="shared" si="4"/>
        <v>57610.64000000001</v>
      </c>
      <c r="P30" s="88" t="s">
        <v>86</v>
      </c>
      <c r="Q30" s="88">
        <f>N36</f>
        <v>0</v>
      </c>
      <c r="S30" s="43"/>
      <c r="T30" s="66"/>
    </row>
    <row r="31" spans="1:20" ht="15.75">
      <c r="A31" s="59" t="s">
        <v>178</v>
      </c>
      <c r="B31" s="4">
        <v>1365.03</v>
      </c>
      <c r="C31" s="4">
        <v>1489.39</v>
      </c>
      <c r="D31" s="4">
        <v>1157.59</v>
      </c>
      <c r="E31" s="4">
        <v>1354.47</v>
      </c>
      <c r="F31" s="4">
        <v>1291.39</v>
      </c>
      <c r="G31" s="4">
        <v>1244.95</v>
      </c>
      <c r="H31" s="4">
        <v>1439.6</v>
      </c>
      <c r="I31" s="4">
        <v>1324.67</v>
      </c>
      <c r="J31" s="4">
        <v>1407.98</v>
      </c>
      <c r="K31" s="4">
        <v>1502.07</v>
      </c>
      <c r="L31" s="4">
        <v>1205.1</v>
      </c>
      <c r="M31" s="4">
        <v>1550</v>
      </c>
      <c r="N31" s="7">
        <f t="shared" si="4"/>
        <v>16332.24</v>
      </c>
      <c r="P31" s="87" t="s">
        <v>87</v>
      </c>
      <c r="Q31" s="89">
        <f>SUM(Q21:Q30)</f>
        <v>46268.558800000006</v>
      </c>
      <c r="S31" s="43"/>
      <c r="T31" s="66"/>
    </row>
    <row r="32" spans="1:14" ht="12.75">
      <c r="A32" s="4" t="s">
        <v>56</v>
      </c>
      <c r="B32" s="4"/>
      <c r="C32" s="4"/>
      <c r="D32" s="4"/>
      <c r="E32" s="4"/>
      <c r="F32" s="4"/>
      <c r="G32" s="4">
        <v>34.07</v>
      </c>
      <c r="H32" s="4"/>
      <c r="I32" s="4"/>
      <c r="J32" s="4"/>
      <c r="K32" s="4"/>
      <c r="L32" s="4"/>
      <c r="M32" s="4"/>
      <c r="N32" s="7">
        <f t="shared" si="4"/>
        <v>34.07</v>
      </c>
    </row>
    <row r="33" spans="1:14" ht="12.75">
      <c r="A33" s="4" t="s">
        <v>57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7">
        <f t="shared" si="4"/>
        <v>0</v>
      </c>
    </row>
    <row r="34" spans="1:14" ht="12.75">
      <c r="A34" s="4" t="s">
        <v>59</v>
      </c>
      <c r="B34" s="4"/>
      <c r="C34" s="4"/>
      <c r="D34" s="4">
        <v>1057.21</v>
      </c>
      <c r="E34" s="4"/>
      <c r="F34" s="4"/>
      <c r="G34" s="4"/>
      <c r="H34" s="4"/>
      <c r="I34" s="4"/>
      <c r="J34" s="4"/>
      <c r="K34" s="4"/>
      <c r="L34" s="4"/>
      <c r="M34" s="4">
        <v>483.3</v>
      </c>
      <c r="N34" s="7">
        <f t="shared" si="4"/>
        <v>1540.51</v>
      </c>
    </row>
    <row r="35" spans="1:14" ht="12.75">
      <c r="A35" s="4" t="s">
        <v>67</v>
      </c>
      <c r="B35" s="4"/>
      <c r="C35" s="4"/>
      <c r="D35" s="4"/>
      <c r="E35" s="4"/>
      <c r="F35" s="4"/>
      <c r="G35" s="4"/>
      <c r="H35" s="4"/>
      <c r="I35" s="4">
        <v>17250</v>
      </c>
      <c r="J35" s="4"/>
      <c r="K35" s="4"/>
      <c r="L35" s="4"/>
      <c r="M35" s="4"/>
      <c r="N35" s="7">
        <f t="shared" si="4"/>
        <v>17250</v>
      </c>
    </row>
    <row r="36" spans="1:14" ht="12.75">
      <c r="A36" s="59" t="s">
        <v>86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7">
        <v>0</v>
      </c>
    </row>
    <row r="37" spans="1:14" ht="12.75">
      <c r="A37" s="7" t="s">
        <v>20</v>
      </c>
      <c r="B37" s="7">
        <f>SUM(B21:B36)</f>
        <v>16884.629999999997</v>
      </c>
      <c r="C37" s="7">
        <f>SUM(C20:C36)</f>
        <v>16231.16</v>
      </c>
      <c r="D37" s="7">
        <f aca="true" t="shared" si="5" ref="D37:N37">SUM(D21:D36)</f>
        <v>19257.25</v>
      </c>
      <c r="E37" s="7">
        <f t="shared" si="5"/>
        <v>24237.59</v>
      </c>
      <c r="F37" s="7">
        <f t="shared" si="5"/>
        <v>19707.36</v>
      </c>
      <c r="G37" s="7">
        <f t="shared" si="5"/>
        <v>17566.420000000002</v>
      </c>
      <c r="H37" s="7">
        <f t="shared" si="5"/>
        <v>15261.500000000002</v>
      </c>
      <c r="I37" s="7">
        <f t="shared" si="5"/>
        <v>38617.98</v>
      </c>
      <c r="J37" s="7">
        <f t="shared" si="5"/>
        <v>10463.599999999999</v>
      </c>
      <c r="K37" s="7">
        <f t="shared" si="5"/>
        <v>16035.21</v>
      </c>
      <c r="L37" s="7">
        <f t="shared" si="5"/>
        <v>15020</v>
      </c>
      <c r="M37" s="7">
        <f t="shared" si="5"/>
        <v>16917.91</v>
      </c>
      <c r="N37" s="7">
        <f t="shared" si="5"/>
        <v>226200.61000000002</v>
      </c>
    </row>
  </sheetData>
  <sheetProtection/>
  <printOptions/>
  <pageMargins left="0.75" right="0.75" top="1" bottom="1" header="0.5" footer="0.5"/>
  <pageSetup horizontalDpi="600" verticalDpi="600" orientation="landscape" paperSize="9" scale="82" r:id="rId1"/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2015-03-18T05:35:16Z</cp:lastPrinted>
  <dcterms:created xsi:type="dcterms:W3CDTF">1996-10-08T23:32:33Z</dcterms:created>
  <dcterms:modified xsi:type="dcterms:W3CDTF">2015-03-18T05:36:40Z</dcterms:modified>
  <cp:category/>
  <cp:version/>
  <cp:contentType/>
  <cp:contentStatus/>
</cp:coreProperties>
</file>